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EstaPastaDeTrabalho" hidePivotFieldList="1"/>
  <mc:AlternateContent xmlns:mc="http://schemas.openxmlformats.org/markup-compatibility/2006">
    <mc:Choice Requires="x15">
      <x15ac:absPath xmlns:x15ac="http://schemas.microsoft.com/office/spreadsheetml/2010/11/ac" url="C:\Backup 05 Abr 2023\02 - UNIDO\Contrato 03\Tool Development\Version 04 05 - 21 Abr\Coefic Algoritmo\"/>
    </mc:Choice>
  </mc:AlternateContent>
  <xr:revisionPtr revIDLastSave="0" documentId="13_ncr:1_{6A94746C-6414-4830-A8C0-962CC60844D5}" xr6:coauthVersionLast="47" xr6:coauthVersionMax="47" xr10:uidLastSave="{00000000-0000-0000-0000-000000000000}"/>
  <bookViews>
    <workbookView xWindow="-120" yWindow="-120" windowWidth="29040" windowHeight="15720" tabRatio="882" firstSheet="11" activeTab="12"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oef. Algoritmos" sheetId="23" r:id="rId12"/>
    <sheet name="Transpor para Codigo" sheetId="24" r:id="rId13"/>
    <sheet name="C-Triagem Man" sheetId="13" r:id="rId14"/>
    <sheet name="C-Triagem Mec" sheetId="14" r:id="rId15"/>
    <sheet name="C-Produção CDR-TM" sheetId="15" r:id="rId16"/>
    <sheet name="C-Produção CDR-TMB" sheetId="16" r:id="rId17"/>
    <sheet name="C-Compostagem" sheetId="17" r:id="rId18"/>
    <sheet name="C-Biodigestão" sheetId="18" r:id="rId19"/>
    <sheet name="C-Incineração" sheetId="19" r:id="rId20"/>
    <sheet name="C-Aterro Sanitário" sheetId="20" r:id="rId21"/>
  </sheets>
  <externalReferences>
    <externalReference r:id="rId22"/>
    <externalReference r:id="rId23"/>
    <externalReference r:id="rId24"/>
    <externalReference r:id="rId25"/>
  </externalReferences>
  <definedNames>
    <definedName name="_xlnm.Print_Area" localSheetId="11">'Coef. Algoritmos'!$C$4:$O$5</definedName>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24" l="1"/>
  <c r="C3" i="24"/>
  <c r="T11" i="19"/>
  <c r="P11" i="19"/>
  <c r="L11" i="19"/>
  <c r="H11" i="19"/>
  <c r="T11" i="16"/>
  <c r="P11" i="16"/>
  <c r="L11" i="16"/>
  <c r="H11" i="16"/>
  <c r="T11" i="20"/>
  <c r="P11" i="20"/>
  <c r="L11" i="20"/>
  <c r="H11" i="20"/>
  <c r="AG1301" i="23"/>
  <c r="AJ1301" i="23"/>
  <c r="AG1302" i="23"/>
  <c r="AJ1302" i="23"/>
  <c r="AG1303" i="23"/>
  <c r="AJ1303" i="23"/>
  <c r="AG1304" i="23"/>
  <c r="AJ1304" i="23"/>
  <c r="AG1305" i="23"/>
  <c r="AJ1305" i="23"/>
  <c r="AG1306" i="23"/>
  <c r="AJ1306" i="23"/>
  <c r="AG1307" i="23"/>
  <c r="AJ1307" i="23"/>
  <c r="AG1308" i="23"/>
  <c r="AJ1308" i="23"/>
  <c r="AG1309" i="23"/>
  <c r="AJ1309" i="23"/>
  <c r="AG1310" i="23"/>
  <c r="AJ1310" i="23"/>
  <c r="AG1311" i="23"/>
  <c r="AJ1311" i="23"/>
  <c r="AG1312" i="23"/>
  <c r="AJ1312" i="23"/>
  <c r="AG1313" i="23"/>
  <c r="AJ1313" i="23"/>
  <c r="AG1314" i="23"/>
  <c r="AJ1314" i="23"/>
  <c r="AG1315" i="23"/>
  <c r="AJ1315" i="23"/>
  <c r="AG1316" i="23"/>
  <c r="AJ1316" i="23"/>
  <c r="AG1317" i="23"/>
  <c r="AJ1317" i="23"/>
  <c r="AG1318" i="23"/>
  <c r="AJ1318" i="23"/>
  <c r="AG1319" i="23"/>
  <c r="AJ1319" i="23"/>
  <c r="AG1320" i="23"/>
  <c r="AJ1320" i="23"/>
  <c r="AG1321" i="23"/>
  <c r="AJ1321" i="23"/>
  <c r="AG1322" i="23"/>
  <c r="AJ1322" i="23"/>
  <c r="AG1323" i="23"/>
  <c r="AJ1323" i="23"/>
  <c r="AG1324" i="23"/>
  <c r="AJ1324" i="23"/>
  <c r="AG1325" i="23"/>
  <c r="AJ1325" i="23"/>
  <c r="AG1326" i="23"/>
  <c r="AJ1326" i="23"/>
  <c r="AG1327" i="23"/>
  <c r="AJ1327" i="23"/>
  <c r="AG1328" i="23"/>
  <c r="AJ1328" i="23"/>
  <c r="AG1329" i="23"/>
  <c r="AJ1329" i="23"/>
  <c r="AG1330" i="23"/>
  <c r="AJ1330" i="23"/>
  <c r="AG1331" i="23"/>
  <c r="AJ1331" i="23"/>
  <c r="AG1332" i="23"/>
  <c r="AJ1332" i="23"/>
  <c r="AG1333" i="23"/>
  <c r="AJ1333" i="23"/>
  <c r="AG1334" i="23"/>
  <c r="AJ1334" i="23"/>
  <c r="AG1335" i="23"/>
  <c r="AJ1335" i="23"/>
  <c r="AG1336" i="23"/>
  <c r="AJ1336" i="23"/>
  <c r="AG1337" i="23"/>
  <c r="AJ1337" i="23"/>
  <c r="AG1338" i="23"/>
  <c r="AJ1338" i="23"/>
  <c r="AG1339" i="23"/>
  <c r="AJ1339" i="23"/>
  <c r="AG1340" i="23"/>
  <c r="AJ1340" i="23"/>
  <c r="AG1341" i="23"/>
  <c r="AJ1341" i="23"/>
  <c r="AG1342" i="23"/>
  <c r="AJ1342" i="23"/>
  <c r="AG1343" i="23"/>
  <c r="AJ1343" i="23"/>
  <c r="AG1344" i="23"/>
  <c r="AJ1344" i="23"/>
  <c r="AG1345" i="23"/>
  <c r="AJ1345" i="23"/>
  <c r="AG1346" i="23"/>
  <c r="AJ1346" i="23"/>
  <c r="AG1347" i="23"/>
  <c r="AJ1347" i="23"/>
  <c r="AG1348" i="23"/>
  <c r="AJ1348" i="23"/>
  <c r="AG1349" i="23"/>
  <c r="AJ1349" i="23"/>
  <c r="AG1350" i="23"/>
  <c r="AJ1350" i="23"/>
  <c r="AG1351" i="23"/>
  <c r="AJ1351" i="23"/>
  <c r="AG1352" i="23"/>
  <c r="AJ1352" i="23"/>
  <c r="AG1353" i="23"/>
  <c r="AJ1353" i="23"/>
  <c r="AG1354" i="23"/>
  <c r="AJ1354" i="23"/>
  <c r="AG1355" i="23"/>
  <c r="AJ1355" i="23"/>
  <c r="AG1356" i="23"/>
  <c r="AJ1356" i="23"/>
  <c r="AG1357" i="23"/>
  <c r="AJ1357" i="23"/>
  <c r="AG1358" i="23"/>
  <c r="AJ1358" i="23"/>
  <c r="AG1359" i="23"/>
  <c r="AJ1359" i="23"/>
  <c r="AG1360" i="23"/>
  <c r="AJ1360" i="23"/>
  <c r="AG1361" i="23"/>
  <c r="AJ1361" i="23"/>
  <c r="AG1362" i="23"/>
  <c r="AJ1362" i="23"/>
  <c r="AG1363" i="23"/>
  <c r="AJ1363" i="23"/>
  <c r="AG1364" i="23"/>
  <c r="AJ1364" i="23"/>
  <c r="AG1365" i="23"/>
  <c r="AJ1365" i="23"/>
  <c r="AG1366" i="23"/>
  <c r="AJ1366" i="23"/>
  <c r="AG1367" i="23"/>
  <c r="AJ1367" i="23"/>
  <c r="AG1368" i="23"/>
  <c r="AJ1368" i="23"/>
  <c r="AG1369" i="23"/>
  <c r="AJ1369" i="23"/>
  <c r="AG1370" i="23"/>
  <c r="AJ1370" i="23"/>
  <c r="AG1371" i="23"/>
  <c r="AJ1371" i="23"/>
  <c r="AG1372" i="23"/>
  <c r="AJ1372" i="23"/>
  <c r="AG1373" i="23"/>
  <c r="AJ1373" i="23"/>
  <c r="AG1374" i="23"/>
  <c r="AJ1374" i="23"/>
  <c r="AG1375" i="23"/>
  <c r="AJ1375" i="23"/>
  <c r="AG1376" i="23"/>
  <c r="AJ1376" i="23"/>
  <c r="AG1377" i="23"/>
  <c r="AJ1377" i="23"/>
  <c r="AG1378" i="23"/>
  <c r="AJ1378" i="23"/>
  <c r="AG1379" i="23"/>
  <c r="AJ1379" i="23"/>
  <c r="AG1380" i="23"/>
  <c r="AJ1380" i="23"/>
  <c r="AG1381" i="23"/>
  <c r="AJ1381" i="23"/>
  <c r="AG1382" i="23"/>
  <c r="AJ1382" i="23"/>
  <c r="AG1383" i="23"/>
  <c r="AJ1383" i="23"/>
  <c r="AG1384" i="23"/>
  <c r="AJ1384" i="23"/>
  <c r="AG1385" i="23"/>
  <c r="AJ1385" i="23"/>
  <c r="AG1386" i="23"/>
  <c r="AJ1386" i="23"/>
  <c r="AG1387" i="23"/>
  <c r="AJ1387" i="23"/>
  <c r="AG1388" i="23"/>
  <c r="AJ1388" i="23"/>
  <c r="AG1389" i="23"/>
  <c r="AJ1389" i="23"/>
  <c r="AG1390" i="23"/>
  <c r="AJ1390" i="23"/>
  <c r="AG1391" i="23"/>
  <c r="AJ1391" i="23"/>
  <c r="AG1392" i="23"/>
  <c r="AJ1392" i="23"/>
  <c r="AG1393" i="23"/>
  <c r="AJ1393" i="23"/>
  <c r="AG1394" i="23"/>
  <c r="AJ1394" i="23"/>
  <c r="AG1395" i="23"/>
  <c r="AJ1395" i="23"/>
  <c r="AG1396" i="23"/>
  <c r="AJ1396" i="23"/>
  <c r="AG1397" i="23"/>
  <c r="AJ1397" i="23"/>
  <c r="AG1398" i="23"/>
  <c r="AJ1398" i="23"/>
  <c r="AG1399" i="23"/>
  <c r="AJ1399" i="23"/>
  <c r="AG1400" i="23"/>
  <c r="AJ1400" i="23"/>
  <c r="AG1401" i="23"/>
  <c r="AJ1401" i="23"/>
  <c r="AG1402" i="23"/>
  <c r="AJ1402" i="23"/>
  <c r="AG1403" i="23"/>
  <c r="AJ1403" i="23"/>
  <c r="AG1404" i="23"/>
  <c r="AJ1404" i="23"/>
  <c r="AG1405" i="23"/>
  <c r="AJ1405" i="23"/>
  <c r="AG1406" i="23"/>
  <c r="AJ1406" i="23"/>
  <c r="AG1407" i="23"/>
  <c r="AJ1407" i="23"/>
  <c r="AG1408" i="23"/>
  <c r="AJ1408" i="23"/>
  <c r="AG1409" i="23"/>
  <c r="AJ1409" i="23"/>
  <c r="AG1410" i="23"/>
  <c r="AJ1410" i="23"/>
  <c r="AG1411" i="23"/>
  <c r="AJ1411" i="23"/>
  <c r="AG1412" i="23"/>
  <c r="AJ1412" i="23"/>
  <c r="AG1413" i="23"/>
  <c r="AJ1413" i="23"/>
  <c r="AG1414" i="23"/>
  <c r="AJ1414" i="23"/>
  <c r="AG1415" i="23"/>
  <c r="AJ1415" i="23"/>
  <c r="AG1416" i="23"/>
  <c r="AJ1416" i="23"/>
  <c r="AG1417" i="23"/>
  <c r="AJ1417" i="23"/>
  <c r="AG1418" i="23"/>
  <c r="AJ1418" i="23"/>
  <c r="AG1419" i="23"/>
  <c r="AJ1419" i="23"/>
  <c r="AG1420" i="23"/>
  <c r="AJ1420" i="23"/>
  <c r="AG1421" i="23"/>
  <c r="AJ1421" i="23"/>
  <c r="AG1422" i="23"/>
  <c r="AJ1422" i="23"/>
  <c r="AG1423" i="23"/>
  <c r="AJ1423" i="23"/>
  <c r="AG1424" i="23"/>
  <c r="AJ1424" i="23"/>
  <c r="AG1425" i="23"/>
  <c r="AJ1425" i="23"/>
  <c r="AG1426" i="23"/>
  <c r="AJ1426" i="23"/>
  <c r="AG1427" i="23"/>
  <c r="AJ1427" i="23"/>
  <c r="AG1428" i="23"/>
  <c r="AJ1428" i="23"/>
  <c r="AG1429" i="23"/>
  <c r="AJ1429" i="23"/>
  <c r="AG1430" i="23"/>
  <c r="AJ1430" i="23"/>
  <c r="AG1431" i="23"/>
  <c r="AJ1431" i="23"/>
  <c r="AG1432" i="23"/>
  <c r="AJ1432" i="23"/>
  <c r="AG1433" i="23"/>
  <c r="AJ1433" i="23"/>
  <c r="AG1434" i="23"/>
  <c r="AJ1434" i="23"/>
  <c r="AG1435" i="23"/>
  <c r="AJ1435" i="23"/>
  <c r="AG1436" i="23"/>
  <c r="AJ1436" i="23"/>
  <c r="AG1437" i="23"/>
  <c r="AJ1437" i="23"/>
  <c r="AG1438" i="23"/>
  <c r="AJ1438" i="23"/>
  <c r="AG1439" i="23"/>
  <c r="AJ1439" i="23"/>
  <c r="AG1440" i="23"/>
  <c r="AJ1440" i="23"/>
  <c r="AG1441" i="23"/>
  <c r="AJ1441" i="23"/>
  <c r="AG1442" i="23"/>
  <c r="AJ1442" i="23"/>
  <c r="AG1443" i="23"/>
  <c r="AJ1443" i="23"/>
  <c r="AG1444" i="23"/>
  <c r="AJ1444" i="23"/>
  <c r="AG1445" i="23"/>
  <c r="AJ1445" i="23"/>
  <c r="AG1446" i="23"/>
  <c r="AJ1446" i="23"/>
  <c r="AG1447" i="23"/>
  <c r="AJ1447" i="23"/>
  <c r="AG1448" i="23"/>
  <c r="AJ1448" i="23"/>
  <c r="AG1449" i="23"/>
  <c r="AJ1449" i="23"/>
  <c r="AG1450" i="23"/>
  <c r="AJ1450" i="23"/>
  <c r="AG1451" i="23"/>
  <c r="AJ1451" i="23"/>
  <c r="AG1452" i="23"/>
  <c r="AJ1452" i="23"/>
  <c r="AG1453" i="23"/>
  <c r="AJ1453" i="23"/>
  <c r="AG1454" i="23"/>
  <c r="AJ1454" i="23"/>
  <c r="AG1455" i="23"/>
  <c r="AJ1455" i="23"/>
  <c r="AG1456" i="23"/>
  <c r="AJ1456" i="23"/>
  <c r="AG1457" i="23"/>
  <c r="AJ1457" i="23"/>
  <c r="AG1458" i="23"/>
  <c r="AJ1458" i="23"/>
  <c r="AG1459" i="23"/>
  <c r="AJ1459" i="23"/>
  <c r="AG1460" i="23"/>
  <c r="AJ1460" i="23"/>
  <c r="AG1461" i="23"/>
  <c r="AJ1461" i="23"/>
  <c r="AG1462" i="23"/>
  <c r="AJ1462" i="23"/>
  <c r="AG1463" i="23"/>
  <c r="AJ1463" i="23"/>
  <c r="AG1464" i="23"/>
  <c r="AJ1464" i="23"/>
  <c r="AG1465" i="23"/>
  <c r="AJ1465" i="23"/>
  <c r="AG1466" i="23"/>
  <c r="AJ1466" i="23"/>
  <c r="AG1467" i="23"/>
  <c r="AJ1467" i="23"/>
  <c r="AG1468" i="23"/>
  <c r="AJ1468" i="23"/>
  <c r="AG1469" i="23"/>
  <c r="AJ1469" i="23"/>
  <c r="AG1470" i="23"/>
  <c r="AJ1470" i="23"/>
  <c r="AG1471" i="23"/>
  <c r="AJ1471" i="23"/>
  <c r="AG1472" i="23"/>
  <c r="AJ1472" i="23"/>
  <c r="AG1473" i="23"/>
  <c r="AJ1473" i="23"/>
  <c r="AG1474" i="23"/>
  <c r="AJ1474" i="23"/>
  <c r="AG1475" i="23"/>
  <c r="AJ1475" i="23"/>
  <c r="AG1476" i="23"/>
  <c r="AJ1476" i="23"/>
  <c r="AG1477" i="23"/>
  <c r="AJ1477" i="23"/>
  <c r="AG1478" i="23"/>
  <c r="AJ1478" i="23"/>
  <c r="AG1479" i="23"/>
  <c r="AJ1479" i="23"/>
  <c r="AG1480" i="23"/>
  <c r="AJ1480" i="23"/>
  <c r="AG1481" i="23"/>
  <c r="AJ1481" i="23"/>
  <c r="AG1482" i="23"/>
  <c r="AJ1482" i="23"/>
  <c r="AG1483" i="23"/>
  <c r="AJ1483" i="23"/>
  <c r="AG1484" i="23"/>
  <c r="AJ1484" i="23"/>
  <c r="AG1485" i="23"/>
  <c r="AJ1485" i="23"/>
  <c r="AG1486" i="23"/>
  <c r="AJ1486" i="23"/>
  <c r="AG1487" i="23"/>
  <c r="AJ1487" i="23"/>
  <c r="AG1488" i="23"/>
  <c r="AJ1488" i="23"/>
  <c r="AG1489" i="23"/>
  <c r="AJ1489" i="23"/>
  <c r="AG1490" i="23"/>
  <c r="AJ1490" i="23"/>
  <c r="AG1491" i="23"/>
  <c r="AJ1491" i="23"/>
  <c r="AG1492" i="23"/>
  <c r="AJ1492" i="23"/>
  <c r="AG1493" i="23"/>
  <c r="AJ1493" i="23"/>
  <c r="AG1494" i="23"/>
  <c r="AJ1494" i="23"/>
  <c r="AG1495" i="23"/>
  <c r="AJ1495" i="23"/>
  <c r="AG1496" i="23"/>
  <c r="AJ1496" i="23"/>
  <c r="AG1497" i="23"/>
  <c r="AJ1497" i="23"/>
  <c r="AG1498" i="23"/>
  <c r="AJ1498" i="23"/>
  <c r="AG1499" i="23"/>
  <c r="AJ1499" i="23"/>
  <c r="AG1500" i="23"/>
  <c r="AJ1500" i="23"/>
  <c r="AG1501" i="23"/>
  <c r="AJ1501" i="23"/>
  <c r="AG1502" i="23"/>
  <c r="AJ1502" i="23"/>
  <c r="AG1503" i="23"/>
  <c r="AJ1503" i="23"/>
  <c r="AG1504" i="23"/>
  <c r="AJ1504" i="23"/>
  <c r="AG1505" i="23"/>
  <c r="AJ1505" i="23"/>
  <c r="AG1506" i="23"/>
  <c r="AJ1506" i="23"/>
  <c r="AG1108" i="23"/>
  <c r="AJ1108" i="23"/>
  <c r="AG1109" i="23"/>
  <c r="AJ1109" i="23"/>
  <c r="AG1110" i="23"/>
  <c r="AJ1110" i="23"/>
  <c r="AG1111" i="23"/>
  <c r="AJ1111" i="23"/>
  <c r="AG1112" i="23"/>
  <c r="AJ1112" i="23"/>
  <c r="AG1113" i="23"/>
  <c r="AJ1113" i="23"/>
  <c r="AG1114" i="23"/>
  <c r="AJ1114" i="23"/>
  <c r="AG1115" i="23"/>
  <c r="AJ1115" i="23"/>
  <c r="AG1116" i="23"/>
  <c r="AJ1116" i="23"/>
  <c r="AG1117" i="23"/>
  <c r="AJ1117" i="23"/>
  <c r="AG1118" i="23"/>
  <c r="AJ1118" i="23"/>
  <c r="AG1119" i="23"/>
  <c r="AJ1119" i="23"/>
  <c r="AG1120" i="23"/>
  <c r="AJ1120" i="23"/>
  <c r="AG1121" i="23"/>
  <c r="AJ1121" i="23"/>
  <c r="AG1122" i="23"/>
  <c r="AJ1122" i="23"/>
  <c r="AG1123" i="23"/>
  <c r="AJ1123" i="23"/>
  <c r="AG1124" i="23"/>
  <c r="AJ1124" i="23"/>
  <c r="AG1125" i="23"/>
  <c r="AJ1125" i="23"/>
  <c r="AG1126" i="23"/>
  <c r="AJ1126" i="23"/>
  <c r="AG1127" i="23"/>
  <c r="AJ1127" i="23"/>
  <c r="AG1128" i="23"/>
  <c r="AJ1128" i="23"/>
  <c r="AG1129" i="23"/>
  <c r="AJ1129" i="23"/>
  <c r="AG1130" i="23"/>
  <c r="AJ1130" i="23"/>
  <c r="AG1131" i="23"/>
  <c r="AJ1131" i="23"/>
  <c r="AG1132" i="23"/>
  <c r="AJ1132" i="23"/>
  <c r="AG1133" i="23"/>
  <c r="AJ1133" i="23"/>
  <c r="AG1134" i="23"/>
  <c r="AJ1134" i="23"/>
  <c r="AG1135" i="23"/>
  <c r="AJ1135" i="23"/>
  <c r="AG1136" i="23"/>
  <c r="AJ1136" i="23"/>
  <c r="AG1137" i="23"/>
  <c r="AJ1137" i="23"/>
  <c r="AG1138" i="23"/>
  <c r="AJ1138" i="23"/>
  <c r="AG1139" i="23"/>
  <c r="AJ1139" i="23"/>
  <c r="AG1140" i="23"/>
  <c r="AJ1140" i="23"/>
  <c r="AG1141" i="23"/>
  <c r="AJ1141" i="23"/>
  <c r="AG1142" i="23"/>
  <c r="AJ1142" i="23"/>
  <c r="AG1143" i="23"/>
  <c r="AJ1143" i="23"/>
  <c r="AG1144" i="23"/>
  <c r="AJ1144" i="23"/>
  <c r="AG1145" i="23"/>
  <c r="AJ1145" i="23"/>
  <c r="AG1146" i="23"/>
  <c r="AJ1146" i="23"/>
  <c r="AG1147" i="23"/>
  <c r="AJ1147" i="23"/>
  <c r="AG1148" i="23"/>
  <c r="AJ1148" i="23"/>
  <c r="AG1149" i="23"/>
  <c r="AJ1149" i="23"/>
  <c r="AG1150" i="23"/>
  <c r="AJ1150" i="23"/>
  <c r="AG1151" i="23"/>
  <c r="AJ1151" i="23"/>
  <c r="AG1152" i="23"/>
  <c r="AJ1152" i="23"/>
  <c r="AG1153" i="23"/>
  <c r="AJ1153" i="23"/>
  <c r="AG1154" i="23"/>
  <c r="AJ1154" i="23"/>
  <c r="AG1155" i="23"/>
  <c r="AJ1155" i="23"/>
  <c r="AG1156" i="23"/>
  <c r="AJ1156" i="23"/>
  <c r="AG1157" i="23"/>
  <c r="AJ1157" i="23"/>
  <c r="AG1158" i="23"/>
  <c r="AJ1158" i="23"/>
  <c r="AG1159" i="23"/>
  <c r="AJ1159" i="23"/>
  <c r="AG1160" i="23"/>
  <c r="AJ1160" i="23"/>
  <c r="AG1161" i="23"/>
  <c r="AJ1161" i="23"/>
  <c r="AG1162" i="23"/>
  <c r="AJ1162" i="23"/>
  <c r="AG1163" i="23"/>
  <c r="AJ1163" i="23"/>
  <c r="AG1164" i="23"/>
  <c r="AJ1164" i="23"/>
  <c r="AG1165" i="23"/>
  <c r="AJ1165" i="23"/>
  <c r="AG1166" i="23"/>
  <c r="AJ1166" i="23"/>
  <c r="AG1167" i="23"/>
  <c r="AJ1167" i="23"/>
  <c r="AG1168" i="23"/>
  <c r="AJ1168" i="23"/>
  <c r="AG1169" i="23"/>
  <c r="AJ1169" i="23"/>
  <c r="AG1170" i="23"/>
  <c r="AJ1170" i="23"/>
  <c r="AG1171" i="23"/>
  <c r="AJ1171" i="23"/>
  <c r="AG1172" i="23"/>
  <c r="AJ1172" i="23"/>
  <c r="AG1173" i="23"/>
  <c r="AJ1173" i="23"/>
  <c r="AG1174" i="23"/>
  <c r="AJ1174" i="23"/>
  <c r="AG1175" i="23"/>
  <c r="AJ1175" i="23"/>
  <c r="AG1176" i="23"/>
  <c r="AJ1176" i="23"/>
  <c r="AG1177" i="23"/>
  <c r="AJ1177" i="23"/>
  <c r="AG1178" i="23"/>
  <c r="AJ1178" i="23"/>
  <c r="AG1179" i="23"/>
  <c r="AJ1179" i="23"/>
  <c r="AG1180" i="23"/>
  <c r="AJ1180" i="23"/>
  <c r="AG1181" i="23"/>
  <c r="AJ1181" i="23"/>
  <c r="AG1182" i="23"/>
  <c r="AJ1182" i="23"/>
  <c r="AG1183" i="23"/>
  <c r="AJ1183" i="23"/>
  <c r="AG1184" i="23"/>
  <c r="AJ1184" i="23"/>
  <c r="AG1185" i="23"/>
  <c r="AJ1185" i="23"/>
  <c r="AG1186" i="23"/>
  <c r="AJ1186" i="23"/>
  <c r="AG1187" i="23"/>
  <c r="AJ1187" i="23"/>
  <c r="AG1188" i="23"/>
  <c r="AJ1188" i="23"/>
  <c r="AG1189" i="23"/>
  <c r="AJ1189" i="23"/>
  <c r="AG1190" i="23"/>
  <c r="AJ1190" i="23"/>
  <c r="AG1191" i="23"/>
  <c r="AJ1191" i="23"/>
  <c r="AG1192" i="23"/>
  <c r="AJ1192" i="23"/>
  <c r="AG1193" i="23"/>
  <c r="AJ1193" i="23"/>
  <c r="AG1194" i="23"/>
  <c r="AJ1194" i="23"/>
  <c r="AG1195" i="23"/>
  <c r="AJ1195" i="23"/>
  <c r="AG1196" i="23"/>
  <c r="AJ1196" i="23"/>
  <c r="AG1197" i="23"/>
  <c r="AJ1197" i="23"/>
  <c r="AG1198" i="23"/>
  <c r="AJ1198" i="23"/>
  <c r="AG1199" i="23"/>
  <c r="AJ1199" i="23"/>
  <c r="AG1200" i="23"/>
  <c r="AJ1200" i="23"/>
  <c r="AG1201" i="23"/>
  <c r="AJ1201" i="23"/>
  <c r="AG1202" i="23"/>
  <c r="AJ1202" i="23"/>
  <c r="AG1203" i="23"/>
  <c r="AJ1203" i="23"/>
  <c r="AG1204" i="23"/>
  <c r="AJ1204" i="23"/>
  <c r="AG1205" i="23"/>
  <c r="AJ1205" i="23"/>
  <c r="AG1206" i="23"/>
  <c r="AJ1206" i="23"/>
  <c r="AG1207" i="23"/>
  <c r="AJ1207" i="23"/>
  <c r="AG1208" i="23"/>
  <c r="AJ1208" i="23"/>
  <c r="AG1209" i="23"/>
  <c r="AJ1209" i="23"/>
  <c r="AG1210" i="23"/>
  <c r="AJ1210" i="23"/>
  <c r="AG1211" i="23"/>
  <c r="AJ1211" i="23"/>
  <c r="AG1212" i="23"/>
  <c r="AJ1212" i="23"/>
  <c r="AG1213" i="23"/>
  <c r="AJ1213" i="23"/>
  <c r="AG1214" i="23"/>
  <c r="AJ1214" i="23"/>
  <c r="AG1215" i="23"/>
  <c r="AJ1215" i="23"/>
  <c r="AG1216" i="23"/>
  <c r="AJ1216" i="23"/>
  <c r="AG1217" i="23"/>
  <c r="AJ1217" i="23"/>
  <c r="AG1218" i="23"/>
  <c r="AJ1218" i="23"/>
  <c r="AG1219" i="23"/>
  <c r="AJ1219" i="23"/>
  <c r="AG1220" i="23"/>
  <c r="AJ1220" i="23"/>
  <c r="AG1221" i="23"/>
  <c r="AJ1221" i="23"/>
  <c r="AG1222" i="23"/>
  <c r="AJ1222" i="23"/>
  <c r="AG1223" i="23"/>
  <c r="AJ1223" i="23"/>
  <c r="AG1224" i="23"/>
  <c r="AJ1224" i="23"/>
  <c r="AG1225" i="23"/>
  <c r="AJ1225" i="23"/>
  <c r="AG1226" i="23"/>
  <c r="AJ1226" i="23"/>
  <c r="AG1227" i="23"/>
  <c r="AJ1227" i="23"/>
  <c r="AG1228" i="23"/>
  <c r="AJ1228" i="23"/>
  <c r="AG1229" i="23"/>
  <c r="AJ1229" i="23"/>
  <c r="AG1230" i="23"/>
  <c r="AJ1230" i="23"/>
  <c r="AG1231" i="23"/>
  <c r="AJ1231" i="23"/>
  <c r="AG1232" i="23"/>
  <c r="AJ1232" i="23"/>
  <c r="AG1233" i="23"/>
  <c r="AJ1233" i="23"/>
  <c r="AG1234" i="23"/>
  <c r="AJ1234" i="23"/>
  <c r="AG1235" i="23"/>
  <c r="AJ1235" i="23"/>
  <c r="AG1236" i="23"/>
  <c r="AJ1236" i="23"/>
  <c r="AG1237" i="23"/>
  <c r="AJ1237" i="23"/>
  <c r="AG1238" i="23"/>
  <c r="AJ1238" i="23"/>
  <c r="AG1239" i="23"/>
  <c r="AJ1239" i="23"/>
  <c r="AG1240" i="23"/>
  <c r="AJ1240" i="23"/>
  <c r="AG1241" i="23"/>
  <c r="AJ1241" i="23"/>
  <c r="AG1242" i="23"/>
  <c r="AJ1242" i="23"/>
  <c r="AG1243" i="23"/>
  <c r="AJ1243" i="23"/>
  <c r="AG1244" i="23"/>
  <c r="AJ1244" i="23"/>
  <c r="AG1245" i="23"/>
  <c r="AJ1245" i="23"/>
  <c r="AG1246" i="23"/>
  <c r="AJ1246" i="23"/>
  <c r="AG1247" i="23"/>
  <c r="AJ1247" i="23"/>
  <c r="AG1248" i="23"/>
  <c r="AJ1248" i="23"/>
  <c r="AG1249" i="23"/>
  <c r="AJ1249" i="23"/>
  <c r="AG1250" i="23"/>
  <c r="AJ1250" i="23"/>
  <c r="AG1251" i="23"/>
  <c r="AJ1251" i="23"/>
  <c r="AG1252" i="23"/>
  <c r="AJ1252" i="23"/>
  <c r="AG1253" i="23"/>
  <c r="AJ1253" i="23"/>
  <c r="AG1254" i="23"/>
  <c r="AJ1254" i="23"/>
  <c r="AG1255" i="23"/>
  <c r="AJ1255" i="23"/>
  <c r="AG1256" i="23"/>
  <c r="AJ1256" i="23"/>
  <c r="AG1257" i="23"/>
  <c r="AJ1257" i="23"/>
  <c r="AG1258" i="23"/>
  <c r="AJ1258" i="23"/>
  <c r="AG1259" i="23"/>
  <c r="AJ1259" i="23"/>
  <c r="AG1260" i="23"/>
  <c r="AJ1260" i="23"/>
  <c r="AG1261" i="23"/>
  <c r="AJ1261" i="23"/>
  <c r="AG1262" i="23"/>
  <c r="AJ1262" i="23"/>
  <c r="AG1263" i="23"/>
  <c r="AJ1263" i="23"/>
  <c r="AG1264" i="23"/>
  <c r="AJ1264" i="23"/>
  <c r="AG1265" i="23"/>
  <c r="AJ1265" i="23"/>
  <c r="AG1266" i="23"/>
  <c r="AJ1266" i="23"/>
  <c r="AG1267" i="23"/>
  <c r="AJ1267" i="23"/>
  <c r="AG1268" i="23"/>
  <c r="AJ1268" i="23"/>
  <c r="AG1269" i="23"/>
  <c r="AJ1269" i="23"/>
  <c r="AG1270" i="23"/>
  <c r="AJ1270" i="23"/>
  <c r="AG1271" i="23"/>
  <c r="AJ1271" i="23"/>
  <c r="AG1272" i="23"/>
  <c r="AJ1272" i="23"/>
  <c r="AG1273" i="23"/>
  <c r="AJ1273" i="23"/>
  <c r="AG1274" i="23"/>
  <c r="AJ1274" i="23"/>
  <c r="AG1275" i="23"/>
  <c r="AJ1275" i="23"/>
  <c r="AG1276" i="23"/>
  <c r="AJ1276" i="23"/>
  <c r="AG1277" i="23"/>
  <c r="AJ1277" i="23"/>
  <c r="AG1278" i="23"/>
  <c r="AJ1278" i="23"/>
  <c r="AG1279" i="23"/>
  <c r="AJ1279" i="23"/>
  <c r="AG1280" i="23"/>
  <c r="AJ1280" i="23"/>
  <c r="AG1281" i="23"/>
  <c r="AJ1281" i="23"/>
  <c r="AG1282" i="23"/>
  <c r="AJ1282" i="23"/>
  <c r="AG1283" i="23"/>
  <c r="AJ1283" i="23"/>
  <c r="AG1284" i="23"/>
  <c r="AJ1284" i="23"/>
  <c r="AG1285" i="23"/>
  <c r="AJ1285" i="23"/>
  <c r="AG1286" i="23"/>
  <c r="AJ1286" i="23"/>
  <c r="AG1287" i="23"/>
  <c r="AJ1287" i="23"/>
  <c r="AG1288" i="23"/>
  <c r="AJ1288" i="23"/>
  <c r="AG1289" i="23"/>
  <c r="AJ1289" i="23"/>
  <c r="AG1290" i="23"/>
  <c r="AJ1290" i="23"/>
  <c r="AG1291" i="23"/>
  <c r="AJ1291" i="23"/>
  <c r="AG1292" i="23"/>
  <c r="AJ1292" i="23"/>
  <c r="AG1293" i="23"/>
  <c r="AJ1293" i="23"/>
  <c r="AG1294" i="23"/>
  <c r="AJ1294" i="23"/>
  <c r="AG1295" i="23"/>
  <c r="AJ1295" i="23"/>
  <c r="AG1296" i="23"/>
  <c r="AJ1296" i="23"/>
  <c r="AG1297" i="23"/>
  <c r="AJ1297" i="23"/>
  <c r="AG1298" i="23"/>
  <c r="AJ1298" i="23"/>
  <c r="AG1299" i="23"/>
  <c r="AJ1299" i="23"/>
  <c r="AG1300" i="23"/>
  <c r="AJ1300" i="23"/>
  <c r="AG1101" i="23"/>
  <c r="AJ1101" i="23"/>
  <c r="AG1102" i="23"/>
  <c r="AJ1102" i="23"/>
  <c r="AG1103" i="23"/>
  <c r="AJ1103" i="23"/>
  <c r="AG1104" i="23"/>
  <c r="AJ1104" i="23"/>
  <c r="AG1105" i="23"/>
  <c r="AJ1105" i="23"/>
  <c r="AG1106" i="23"/>
  <c r="AJ1106" i="23"/>
  <c r="AG1107" i="23"/>
  <c r="AJ1107" i="23"/>
  <c r="AG1001" i="23"/>
  <c r="AJ1001" i="23"/>
  <c r="AG1002" i="23"/>
  <c r="AJ1002" i="23"/>
  <c r="AG1003" i="23"/>
  <c r="AJ1003" i="23"/>
  <c r="AG1004" i="23"/>
  <c r="AJ1004" i="23"/>
  <c r="AG1005" i="23"/>
  <c r="AJ1005" i="23"/>
  <c r="AG1006" i="23"/>
  <c r="AJ1006" i="23"/>
  <c r="AG1007" i="23"/>
  <c r="AJ1007" i="23"/>
  <c r="AG1008" i="23"/>
  <c r="AJ1008" i="23"/>
  <c r="AG1009" i="23"/>
  <c r="AJ1009" i="23"/>
  <c r="AG1010" i="23"/>
  <c r="AJ1010" i="23"/>
  <c r="AG1011" i="23"/>
  <c r="AJ1011" i="23"/>
  <c r="AG1012" i="23"/>
  <c r="AJ1012" i="23"/>
  <c r="AG1013" i="23"/>
  <c r="AJ1013" i="23"/>
  <c r="AG1014" i="23"/>
  <c r="AJ1014" i="23"/>
  <c r="AG1015" i="23"/>
  <c r="AJ1015" i="23"/>
  <c r="AG1016" i="23"/>
  <c r="AJ1016" i="23"/>
  <c r="AG1017" i="23"/>
  <c r="AJ1017" i="23"/>
  <c r="AG1018" i="23"/>
  <c r="AJ1018" i="23"/>
  <c r="AG1019" i="23"/>
  <c r="AJ1019" i="23"/>
  <c r="AG1020" i="23"/>
  <c r="AJ1020" i="23"/>
  <c r="AG1021" i="23"/>
  <c r="AJ1021" i="23"/>
  <c r="AG1022" i="23"/>
  <c r="AJ1022" i="23"/>
  <c r="AG1023" i="23"/>
  <c r="AJ1023" i="23"/>
  <c r="AG1024" i="23"/>
  <c r="AJ1024" i="23"/>
  <c r="AG1025" i="23"/>
  <c r="AJ1025" i="23"/>
  <c r="AG1026" i="23"/>
  <c r="AJ1026" i="23"/>
  <c r="AG1027" i="23"/>
  <c r="AJ1027" i="23"/>
  <c r="AG1028" i="23"/>
  <c r="AJ1028" i="23"/>
  <c r="AG1029" i="23"/>
  <c r="AJ1029" i="23"/>
  <c r="AG1030" i="23"/>
  <c r="AJ1030" i="23"/>
  <c r="AG1031" i="23"/>
  <c r="AJ1031" i="23"/>
  <c r="AG1032" i="23"/>
  <c r="AJ1032" i="23"/>
  <c r="AG1033" i="23"/>
  <c r="AJ1033" i="23"/>
  <c r="AG1034" i="23"/>
  <c r="AJ1034" i="23"/>
  <c r="AG1035" i="23"/>
  <c r="AJ1035" i="23"/>
  <c r="AG1036" i="23"/>
  <c r="AJ1036" i="23"/>
  <c r="AG1037" i="23"/>
  <c r="AJ1037" i="23"/>
  <c r="AG1038" i="23"/>
  <c r="AJ1038" i="23"/>
  <c r="AG1039" i="23"/>
  <c r="AJ1039" i="23"/>
  <c r="AG1040" i="23"/>
  <c r="AJ1040" i="23"/>
  <c r="AG1041" i="23"/>
  <c r="AJ1041" i="23"/>
  <c r="AG1042" i="23"/>
  <c r="AJ1042" i="23"/>
  <c r="AG1043" i="23"/>
  <c r="AJ1043" i="23"/>
  <c r="AG1044" i="23"/>
  <c r="AJ1044" i="23"/>
  <c r="AG1045" i="23"/>
  <c r="AJ1045" i="23"/>
  <c r="AG1046" i="23"/>
  <c r="AJ1046" i="23"/>
  <c r="AG1047" i="23"/>
  <c r="AJ1047" i="23"/>
  <c r="AG1048" i="23"/>
  <c r="AJ1048" i="23"/>
  <c r="AG1049" i="23"/>
  <c r="AJ1049" i="23"/>
  <c r="AG1050" i="23"/>
  <c r="AJ1050" i="23"/>
  <c r="AG1051" i="23"/>
  <c r="AJ1051" i="23"/>
  <c r="AG1052" i="23"/>
  <c r="AJ1052" i="23"/>
  <c r="AG1053" i="23"/>
  <c r="AJ1053" i="23"/>
  <c r="AG1054" i="23"/>
  <c r="AJ1054" i="23"/>
  <c r="AG1055" i="23"/>
  <c r="AJ1055" i="23"/>
  <c r="AG1056" i="23"/>
  <c r="AJ1056" i="23"/>
  <c r="AG1057" i="23"/>
  <c r="AJ1057" i="23"/>
  <c r="AG1058" i="23"/>
  <c r="AJ1058" i="23"/>
  <c r="AG1059" i="23"/>
  <c r="AJ1059" i="23"/>
  <c r="AG1060" i="23"/>
  <c r="AJ1060" i="23"/>
  <c r="AG1061" i="23"/>
  <c r="AJ1061" i="23"/>
  <c r="AG1062" i="23"/>
  <c r="AJ1062" i="23"/>
  <c r="AG1063" i="23"/>
  <c r="AJ1063" i="23"/>
  <c r="AG1064" i="23"/>
  <c r="AJ1064" i="23"/>
  <c r="AG1065" i="23"/>
  <c r="AJ1065" i="23"/>
  <c r="AG1066" i="23"/>
  <c r="AJ1066" i="23"/>
  <c r="AG1067" i="23"/>
  <c r="AJ1067" i="23"/>
  <c r="AG1068" i="23"/>
  <c r="AJ1068" i="23"/>
  <c r="AG1069" i="23"/>
  <c r="AJ1069" i="23"/>
  <c r="AG1070" i="23"/>
  <c r="AJ1070" i="23"/>
  <c r="AG1071" i="23"/>
  <c r="AJ1071" i="23"/>
  <c r="AG1072" i="23"/>
  <c r="AJ1072" i="23"/>
  <c r="AG1073" i="23"/>
  <c r="AJ1073" i="23"/>
  <c r="AG1074" i="23"/>
  <c r="AJ1074" i="23"/>
  <c r="AG1075" i="23"/>
  <c r="AJ1075" i="23"/>
  <c r="AG1076" i="23"/>
  <c r="AJ1076" i="23"/>
  <c r="AG1077" i="23"/>
  <c r="AJ1077" i="23"/>
  <c r="AG1078" i="23"/>
  <c r="AJ1078" i="23"/>
  <c r="AG1079" i="23"/>
  <c r="AJ1079" i="23"/>
  <c r="AG1080" i="23"/>
  <c r="AJ1080" i="23"/>
  <c r="AG1081" i="23"/>
  <c r="AJ1081" i="23"/>
  <c r="AG1082" i="23"/>
  <c r="AJ1082" i="23"/>
  <c r="AG1083" i="23"/>
  <c r="AJ1083" i="23"/>
  <c r="AG1084" i="23"/>
  <c r="AJ1084" i="23"/>
  <c r="AG1085" i="23"/>
  <c r="AJ1085" i="23"/>
  <c r="AG1086" i="23"/>
  <c r="AJ1086" i="23"/>
  <c r="AG1087" i="23"/>
  <c r="AJ1087" i="23"/>
  <c r="AG1088" i="23"/>
  <c r="AJ1088" i="23"/>
  <c r="AG1089" i="23"/>
  <c r="AJ1089" i="23"/>
  <c r="AG1090" i="23"/>
  <c r="AJ1090" i="23"/>
  <c r="AG1091" i="23"/>
  <c r="AJ1091" i="23"/>
  <c r="AG1092" i="23"/>
  <c r="AJ1092" i="23"/>
  <c r="AG1093" i="23"/>
  <c r="AJ1093" i="23"/>
  <c r="AG1094" i="23"/>
  <c r="AJ1094" i="23"/>
  <c r="AG1095" i="23"/>
  <c r="AJ1095" i="23"/>
  <c r="AG1096" i="23"/>
  <c r="AJ1096" i="23"/>
  <c r="AG1097" i="23"/>
  <c r="AJ1097" i="23"/>
  <c r="AG1098" i="23"/>
  <c r="AJ1098" i="23"/>
  <c r="AG1099" i="23"/>
  <c r="AJ1099" i="23"/>
  <c r="AG1100" i="23"/>
  <c r="AJ1100" i="23"/>
  <c r="AG517" i="23"/>
  <c r="AJ517" i="23"/>
  <c r="AG518" i="23"/>
  <c r="AJ518" i="23"/>
  <c r="AG519" i="23"/>
  <c r="AJ519" i="23"/>
  <c r="AG520" i="23"/>
  <c r="AJ520" i="23"/>
  <c r="AG521" i="23"/>
  <c r="AJ521" i="23"/>
  <c r="AG522" i="23"/>
  <c r="AJ522" i="23"/>
  <c r="AG523" i="23"/>
  <c r="AJ523" i="23"/>
  <c r="AG524" i="23"/>
  <c r="AJ524" i="23"/>
  <c r="AG525" i="23"/>
  <c r="AJ525" i="23"/>
  <c r="AG526" i="23"/>
  <c r="AJ526" i="23"/>
  <c r="AG527" i="23"/>
  <c r="AJ527" i="23"/>
  <c r="AG528" i="23"/>
  <c r="AJ528" i="23"/>
  <c r="AG529" i="23"/>
  <c r="AJ529" i="23"/>
  <c r="AG530" i="23"/>
  <c r="AJ530" i="23"/>
  <c r="AG531" i="23"/>
  <c r="AJ531" i="23"/>
  <c r="AG532" i="23"/>
  <c r="AJ532" i="23"/>
  <c r="AG533" i="23"/>
  <c r="AJ533" i="23"/>
  <c r="AG534" i="23"/>
  <c r="AJ534" i="23"/>
  <c r="AG535" i="23"/>
  <c r="AJ535" i="23"/>
  <c r="AG536" i="23"/>
  <c r="AJ536" i="23"/>
  <c r="AG537" i="23"/>
  <c r="AJ537" i="23"/>
  <c r="AG538" i="23"/>
  <c r="AJ538" i="23"/>
  <c r="AG539" i="23"/>
  <c r="AJ539" i="23"/>
  <c r="AG540" i="23"/>
  <c r="AJ540" i="23"/>
  <c r="AG541" i="23"/>
  <c r="AJ541" i="23"/>
  <c r="AG542" i="23"/>
  <c r="AJ542" i="23"/>
  <c r="AG543" i="23"/>
  <c r="AJ543" i="23"/>
  <c r="AG544" i="23"/>
  <c r="AJ544" i="23"/>
  <c r="AG545" i="23"/>
  <c r="AJ545" i="23"/>
  <c r="AG546" i="23"/>
  <c r="AJ546" i="23"/>
  <c r="AG547" i="23"/>
  <c r="AJ547" i="23"/>
  <c r="AG548" i="23"/>
  <c r="AJ548" i="23"/>
  <c r="AG549" i="23"/>
  <c r="AJ549" i="23"/>
  <c r="AG550" i="23"/>
  <c r="AJ550" i="23"/>
  <c r="AG551" i="23"/>
  <c r="AJ551" i="23"/>
  <c r="AG552" i="23"/>
  <c r="AJ552" i="23"/>
  <c r="AG553" i="23"/>
  <c r="AJ553" i="23"/>
  <c r="AG554" i="23"/>
  <c r="AJ554" i="23"/>
  <c r="AG555" i="23"/>
  <c r="AJ555" i="23"/>
  <c r="AG556" i="23"/>
  <c r="AJ556" i="23"/>
  <c r="AG557" i="23"/>
  <c r="AJ557" i="23"/>
  <c r="AG558" i="23"/>
  <c r="AJ558" i="23"/>
  <c r="AG559" i="23"/>
  <c r="AJ559" i="23"/>
  <c r="AG560" i="23"/>
  <c r="AJ560" i="23"/>
  <c r="AG561" i="23"/>
  <c r="AJ561" i="23"/>
  <c r="AG562" i="23"/>
  <c r="AJ562" i="23"/>
  <c r="AG563" i="23"/>
  <c r="AJ563" i="23"/>
  <c r="AG564" i="23"/>
  <c r="AJ564" i="23"/>
  <c r="AG565" i="23"/>
  <c r="AJ565" i="23"/>
  <c r="AG566" i="23"/>
  <c r="AJ566" i="23"/>
  <c r="AG567" i="23"/>
  <c r="AJ567" i="23"/>
  <c r="AG568" i="23"/>
  <c r="AJ568" i="23"/>
  <c r="AG569" i="23"/>
  <c r="AJ569" i="23"/>
  <c r="AG570" i="23"/>
  <c r="AJ570" i="23"/>
  <c r="AG571" i="23"/>
  <c r="AJ571" i="23"/>
  <c r="AG572" i="23"/>
  <c r="AJ572" i="23"/>
  <c r="AG573" i="23"/>
  <c r="AJ573" i="23"/>
  <c r="AG574" i="23"/>
  <c r="AJ574" i="23"/>
  <c r="AG575" i="23"/>
  <c r="AJ575" i="23"/>
  <c r="AG576" i="23"/>
  <c r="AJ576" i="23"/>
  <c r="AG577" i="23"/>
  <c r="AJ577" i="23"/>
  <c r="AG578" i="23"/>
  <c r="AJ578" i="23"/>
  <c r="AG579" i="23"/>
  <c r="AJ579" i="23"/>
  <c r="AG580" i="23"/>
  <c r="AJ580" i="23"/>
  <c r="AG581" i="23"/>
  <c r="AJ581" i="23"/>
  <c r="AG582" i="23"/>
  <c r="AJ582" i="23"/>
  <c r="AG583" i="23"/>
  <c r="AJ583" i="23"/>
  <c r="AG584" i="23"/>
  <c r="AJ584" i="23"/>
  <c r="AG585" i="23"/>
  <c r="AJ585" i="23"/>
  <c r="AG586" i="23"/>
  <c r="AJ586" i="23"/>
  <c r="AG587" i="23"/>
  <c r="AJ587" i="23"/>
  <c r="AG588" i="23"/>
  <c r="AJ588" i="23"/>
  <c r="AG589" i="23"/>
  <c r="AJ589" i="23"/>
  <c r="AG590" i="23"/>
  <c r="AJ590" i="23"/>
  <c r="AG591" i="23"/>
  <c r="AJ591" i="23"/>
  <c r="AG592" i="23"/>
  <c r="AJ592" i="23"/>
  <c r="AG593" i="23"/>
  <c r="AJ593" i="23"/>
  <c r="AG594" i="23"/>
  <c r="AJ594" i="23"/>
  <c r="AG595" i="23"/>
  <c r="AJ595" i="23"/>
  <c r="AG596" i="23"/>
  <c r="AJ596" i="23"/>
  <c r="AG597" i="23"/>
  <c r="AJ597" i="23"/>
  <c r="AG598" i="23"/>
  <c r="AJ598" i="23"/>
  <c r="AG599" i="23"/>
  <c r="AJ599" i="23"/>
  <c r="AG600" i="23"/>
  <c r="AJ600" i="23"/>
  <c r="AG601" i="23"/>
  <c r="AJ601" i="23"/>
  <c r="AG602" i="23"/>
  <c r="AJ602" i="23"/>
  <c r="AG603" i="23"/>
  <c r="AJ603" i="23"/>
  <c r="AG604" i="23"/>
  <c r="AJ604" i="23"/>
  <c r="AG605" i="23"/>
  <c r="AJ605" i="23"/>
  <c r="AG606" i="23"/>
  <c r="AJ606" i="23"/>
  <c r="AG607" i="23"/>
  <c r="AJ607" i="23"/>
  <c r="AG608" i="23"/>
  <c r="AJ608" i="23"/>
  <c r="AG609" i="23"/>
  <c r="AJ609" i="23"/>
  <c r="AG610" i="23"/>
  <c r="AJ610" i="23"/>
  <c r="AG611" i="23"/>
  <c r="AJ611" i="23"/>
  <c r="AG612" i="23"/>
  <c r="AJ612" i="23"/>
  <c r="AG613" i="23"/>
  <c r="AJ613" i="23"/>
  <c r="AG614" i="23"/>
  <c r="AJ614" i="23"/>
  <c r="AG615" i="23"/>
  <c r="AJ615" i="23"/>
  <c r="AG616" i="23"/>
  <c r="AJ616" i="23"/>
  <c r="AG617" i="23"/>
  <c r="AJ617" i="23"/>
  <c r="AG618" i="23"/>
  <c r="AJ618" i="23"/>
  <c r="AG619" i="23"/>
  <c r="AJ619" i="23"/>
  <c r="AG620" i="23"/>
  <c r="AJ620" i="23"/>
  <c r="AG621" i="23"/>
  <c r="AJ621" i="23"/>
  <c r="AG622" i="23"/>
  <c r="AJ622" i="23"/>
  <c r="AG623" i="23"/>
  <c r="AJ623" i="23"/>
  <c r="AG624" i="23"/>
  <c r="AJ624" i="23"/>
  <c r="AG625" i="23"/>
  <c r="AJ625" i="23"/>
  <c r="AG626" i="23"/>
  <c r="AJ626" i="23"/>
  <c r="AG627" i="23"/>
  <c r="AJ627" i="23"/>
  <c r="AG628" i="23"/>
  <c r="AJ628" i="23"/>
  <c r="AG629" i="23"/>
  <c r="AJ629" i="23"/>
  <c r="AG630" i="23"/>
  <c r="AJ630" i="23"/>
  <c r="AG631" i="23"/>
  <c r="AJ631" i="23"/>
  <c r="AG632" i="23"/>
  <c r="AJ632" i="23"/>
  <c r="AG633" i="23"/>
  <c r="AJ633" i="23"/>
  <c r="AG634" i="23"/>
  <c r="AJ634" i="23"/>
  <c r="AG635" i="23"/>
  <c r="AJ635" i="23"/>
  <c r="AG636" i="23"/>
  <c r="AJ636" i="23"/>
  <c r="AG637" i="23"/>
  <c r="AJ637" i="23"/>
  <c r="AG638" i="23"/>
  <c r="AJ638" i="23"/>
  <c r="AG639" i="23"/>
  <c r="AJ639" i="23"/>
  <c r="AG640" i="23"/>
  <c r="AJ640" i="23"/>
  <c r="AG641" i="23"/>
  <c r="AJ641" i="23"/>
  <c r="AG642" i="23"/>
  <c r="AJ642" i="23"/>
  <c r="AG643" i="23"/>
  <c r="AJ643" i="23"/>
  <c r="AG644" i="23"/>
  <c r="AJ644" i="23"/>
  <c r="AG645" i="23"/>
  <c r="AJ645" i="23"/>
  <c r="AG646" i="23"/>
  <c r="AJ646" i="23"/>
  <c r="AG647" i="23"/>
  <c r="AJ647" i="23"/>
  <c r="AG648" i="23"/>
  <c r="AJ648" i="23"/>
  <c r="AG649" i="23"/>
  <c r="AJ649" i="23"/>
  <c r="AG650" i="23"/>
  <c r="AJ650" i="23"/>
  <c r="AG651" i="23"/>
  <c r="AJ651" i="23"/>
  <c r="AG652" i="23"/>
  <c r="AJ652" i="23"/>
  <c r="AG653" i="23"/>
  <c r="AJ653" i="23"/>
  <c r="AG654" i="23"/>
  <c r="AJ654" i="23"/>
  <c r="AG655" i="23"/>
  <c r="AJ655" i="23"/>
  <c r="AG656" i="23"/>
  <c r="AJ656" i="23"/>
  <c r="AG657" i="23"/>
  <c r="AJ657" i="23"/>
  <c r="AG658" i="23"/>
  <c r="AJ658" i="23"/>
  <c r="AG659" i="23"/>
  <c r="AJ659" i="23"/>
  <c r="AG660" i="23"/>
  <c r="AJ660" i="23"/>
  <c r="AG661" i="23"/>
  <c r="AJ661" i="23"/>
  <c r="AG662" i="23"/>
  <c r="AJ662" i="23"/>
  <c r="AG663" i="23"/>
  <c r="AJ663" i="23"/>
  <c r="AG664" i="23"/>
  <c r="AJ664" i="23"/>
  <c r="AG665" i="23"/>
  <c r="AJ665" i="23"/>
  <c r="AG666" i="23"/>
  <c r="AJ666" i="23"/>
  <c r="AG667" i="23"/>
  <c r="AJ667" i="23"/>
  <c r="AG668" i="23"/>
  <c r="AJ668" i="23"/>
  <c r="AG669" i="23"/>
  <c r="AJ669" i="23"/>
  <c r="AG670" i="23"/>
  <c r="AJ670" i="23"/>
  <c r="AG671" i="23"/>
  <c r="AJ671" i="23"/>
  <c r="AG672" i="23"/>
  <c r="AJ672" i="23"/>
  <c r="AG673" i="23"/>
  <c r="AJ673" i="23"/>
  <c r="AG674" i="23"/>
  <c r="AJ674" i="23"/>
  <c r="AG675" i="23"/>
  <c r="AJ675" i="23"/>
  <c r="AG676" i="23"/>
  <c r="AJ676" i="23"/>
  <c r="AG677" i="23"/>
  <c r="AJ677" i="23"/>
  <c r="AG678" i="23"/>
  <c r="AJ678" i="23"/>
  <c r="AG679" i="23"/>
  <c r="AJ679" i="23"/>
  <c r="AG680" i="23"/>
  <c r="AJ680" i="23"/>
  <c r="AG681" i="23"/>
  <c r="AJ681" i="23"/>
  <c r="AG682" i="23"/>
  <c r="AJ682" i="23"/>
  <c r="AG683" i="23"/>
  <c r="AJ683" i="23"/>
  <c r="AG684" i="23"/>
  <c r="AJ684" i="23"/>
  <c r="AG685" i="23"/>
  <c r="AJ685" i="23"/>
  <c r="AG686" i="23"/>
  <c r="AJ686" i="23"/>
  <c r="AG687" i="23"/>
  <c r="AJ687" i="23"/>
  <c r="AG688" i="23"/>
  <c r="AJ688" i="23"/>
  <c r="AG689" i="23"/>
  <c r="AJ689" i="23"/>
  <c r="AG690" i="23"/>
  <c r="AJ690" i="23"/>
  <c r="AG691" i="23"/>
  <c r="AJ691" i="23"/>
  <c r="AG692" i="23"/>
  <c r="AJ692" i="23"/>
  <c r="AG693" i="23"/>
  <c r="AJ693" i="23"/>
  <c r="AG694" i="23"/>
  <c r="AJ694" i="23"/>
  <c r="AG695" i="23"/>
  <c r="AJ695" i="23"/>
  <c r="AG696" i="23"/>
  <c r="AJ696" i="23"/>
  <c r="AG697" i="23"/>
  <c r="AJ697" i="23"/>
  <c r="AG698" i="23"/>
  <c r="AJ698" i="23"/>
  <c r="AG699" i="23"/>
  <c r="AJ699" i="23"/>
  <c r="AG700" i="23"/>
  <c r="AJ700" i="23"/>
  <c r="AG701" i="23"/>
  <c r="AJ701" i="23"/>
  <c r="AG702" i="23"/>
  <c r="AJ702" i="23"/>
  <c r="AG703" i="23"/>
  <c r="AJ703" i="23"/>
  <c r="AG704" i="23"/>
  <c r="AJ704" i="23"/>
  <c r="AG705" i="23"/>
  <c r="AJ705" i="23"/>
  <c r="AG706" i="23"/>
  <c r="AJ706" i="23"/>
  <c r="AG707" i="23"/>
  <c r="AJ707" i="23"/>
  <c r="AG708" i="23"/>
  <c r="AJ708" i="23"/>
  <c r="AG709" i="23"/>
  <c r="AJ709" i="23"/>
  <c r="AG710" i="23"/>
  <c r="AJ710" i="23"/>
  <c r="AG711" i="23"/>
  <c r="AJ711" i="23"/>
  <c r="AG712" i="23"/>
  <c r="AJ712" i="23"/>
  <c r="AG713" i="23"/>
  <c r="AJ713" i="23"/>
  <c r="AG714" i="23"/>
  <c r="AJ714" i="23"/>
  <c r="AG715" i="23"/>
  <c r="AJ715" i="23"/>
  <c r="AG716" i="23"/>
  <c r="AJ716" i="23"/>
  <c r="AG717" i="23"/>
  <c r="AJ717" i="23"/>
  <c r="AG718" i="23"/>
  <c r="AJ718" i="23"/>
  <c r="AG719" i="23"/>
  <c r="AJ719" i="23"/>
  <c r="AG720" i="23"/>
  <c r="AJ720" i="23"/>
  <c r="AG721" i="23"/>
  <c r="AJ721" i="23"/>
  <c r="AG722" i="23"/>
  <c r="AJ722" i="23"/>
  <c r="AG723" i="23"/>
  <c r="AJ723" i="23"/>
  <c r="AG724" i="23"/>
  <c r="AJ724" i="23"/>
  <c r="AG725" i="23"/>
  <c r="AJ725" i="23"/>
  <c r="AG726" i="23"/>
  <c r="AJ726" i="23"/>
  <c r="AG727" i="23"/>
  <c r="AJ727" i="23"/>
  <c r="AG728" i="23"/>
  <c r="AJ728" i="23"/>
  <c r="AG729" i="23"/>
  <c r="AJ729" i="23"/>
  <c r="AG730" i="23"/>
  <c r="AJ730" i="23"/>
  <c r="AG731" i="23"/>
  <c r="AJ731" i="23"/>
  <c r="AG732" i="23"/>
  <c r="AJ732" i="23"/>
  <c r="AG733" i="23"/>
  <c r="AJ733" i="23"/>
  <c r="AG734" i="23"/>
  <c r="AJ734" i="23"/>
  <c r="AG735" i="23"/>
  <c r="AJ735" i="23"/>
  <c r="AG736" i="23"/>
  <c r="AJ736" i="23"/>
  <c r="AG737" i="23"/>
  <c r="AJ737" i="23"/>
  <c r="AG738" i="23"/>
  <c r="AJ738" i="23"/>
  <c r="AG739" i="23"/>
  <c r="AJ739" i="23"/>
  <c r="AG740" i="23"/>
  <c r="AJ740" i="23"/>
  <c r="AG741" i="23"/>
  <c r="AJ741" i="23"/>
  <c r="AG742" i="23"/>
  <c r="AJ742" i="23"/>
  <c r="AG743" i="23"/>
  <c r="AJ743" i="23"/>
  <c r="AG744" i="23"/>
  <c r="AJ744" i="23"/>
  <c r="AG745" i="23"/>
  <c r="AJ745" i="23"/>
  <c r="AG746" i="23"/>
  <c r="AJ746" i="23"/>
  <c r="AG747" i="23"/>
  <c r="AJ747" i="23"/>
  <c r="AG748" i="23"/>
  <c r="AJ748" i="23"/>
  <c r="AG749" i="23"/>
  <c r="AJ749" i="23"/>
  <c r="AG750" i="23"/>
  <c r="AJ750" i="23"/>
  <c r="AG751" i="23"/>
  <c r="AJ751" i="23"/>
  <c r="AG752" i="23"/>
  <c r="AJ752" i="23"/>
  <c r="AG753" i="23"/>
  <c r="AJ753" i="23"/>
  <c r="AG754" i="23"/>
  <c r="AJ754" i="23"/>
  <c r="AG755" i="23"/>
  <c r="AJ755" i="23"/>
  <c r="AG756" i="23"/>
  <c r="AJ756" i="23"/>
  <c r="AG757" i="23"/>
  <c r="AJ757" i="23"/>
  <c r="AG758" i="23"/>
  <c r="AJ758" i="23"/>
  <c r="AG759" i="23"/>
  <c r="AJ759" i="23"/>
  <c r="AG760" i="23"/>
  <c r="AJ760" i="23"/>
  <c r="AG761" i="23"/>
  <c r="AJ761" i="23"/>
  <c r="AG762" i="23"/>
  <c r="AJ762" i="23"/>
  <c r="AG763" i="23"/>
  <c r="AJ763" i="23"/>
  <c r="AG764" i="23"/>
  <c r="AJ764" i="23"/>
  <c r="AG765" i="23"/>
  <c r="AJ765" i="23"/>
  <c r="AG766" i="23"/>
  <c r="AJ766" i="23"/>
  <c r="AG767" i="23"/>
  <c r="AJ767" i="23"/>
  <c r="AG768" i="23"/>
  <c r="AJ768" i="23"/>
  <c r="AG769" i="23"/>
  <c r="AJ769" i="23"/>
  <c r="AG770" i="23"/>
  <c r="AJ770" i="23"/>
  <c r="AG771" i="23"/>
  <c r="AJ771" i="23"/>
  <c r="AG772" i="23"/>
  <c r="AJ772" i="23"/>
  <c r="AG773" i="23"/>
  <c r="AJ773" i="23"/>
  <c r="AG774" i="23"/>
  <c r="AJ774" i="23"/>
  <c r="AG775" i="23"/>
  <c r="AJ775" i="23"/>
  <c r="AG776" i="23"/>
  <c r="AJ776" i="23"/>
  <c r="AG777" i="23"/>
  <c r="AJ777" i="23"/>
  <c r="AG778" i="23"/>
  <c r="AJ778" i="23"/>
  <c r="AG779" i="23"/>
  <c r="AJ779" i="23"/>
  <c r="AG780" i="23"/>
  <c r="AJ780" i="23"/>
  <c r="AG781" i="23"/>
  <c r="AJ781" i="23"/>
  <c r="AG782" i="23"/>
  <c r="AJ782" i="23"/>
  <c r="AG783" i="23"/>
  <c r="AJ783" i="23"/>
  <c r="AG784" i="23"/>
  <c r="AJ784" i="23"/>
  <c r="AG785" i="23"/>
  <c r="AJ785" i="23"/>
  <c r="AG786" i="23"/>
  <c r="AJ786" i="23"/>
  <c r="AG787" i="23"/>
  <c r="AJ787" i="23"/>
  <c r="AG788" i="23"/>
  <c r="AJ788" i="23"/>
  <c r="AG789" i="23"/>
  <c r="AJ789" i="23"/>
  <c r="AG790" i="23"/>
  <c r="AJ790" i="23"/>
  <c r="AG791" i="23"/>
  <c r="AJ791" i="23"/>
  <c r="AG792" i="23"/>
  <c r="AJ792" i="23"/>
  <c r="AG793" i="23"/>
  <c r="AJ793" i="23"/>
  <c r="AG794" i="23"/>
  <c r="AJ794" i="23"/>
  <c r="AG795" i="23"/>
  <c r="AJ795" i="23"/>
  <c r="AG796" i="23"/>
  <c r="AJ796" i="23"/>
  <c r="AG797" i="23"/>
  <c r="AJ797" i="23"/>
  <c r="AG798" i="23"/>
  <c r="AJ798" i="23"/>
  <c r="AG799" i="23"/>
  <c r="AJ799" i="23"/>
  <c r="AG800" i="23"/>
  <c r="AJ800" i="23"/>
  <c r="AG801" i="23"/>
  <c r="AJ801" i="23"/>
  <c r="AG802" i="23"/>
  <c r="AJ802" i="23"/>
  <c r="AG803" i="23"/>
  <c r="AJ803" i="23"/>
  <c r="AG804" i="23"/>
  <c r="AJ804" i="23"/>
  <c r="AG805" i="23"/>
  <c r="AJ805" i="23"/>
  <c r="AG806" i="23"/>
  <c r="AJ806" i="23"/>
  <c r="AG807" i="23"/>
  <c r="AJ807" i="23"/>
  <c r="AG808" i="23"/>
  <c r="AJ808" i="23"/>
  <c r="AG809" i="23"/>
  <c r="AJ809" i="23"/>
  <c r="AG810" i="23"/>
  <c r="AJ810" i="23"/>
  <c r="AG811" i="23"/>
  <c r="AJ811" i="23"/>
  <c r="AG812" i="23"/>
  <c r="AJ812" i="23"/>
  <c r="AG813" i="23"/>
  <c r="AJ813" i="23"/>
  <c r="AG814" i="23"/>
  <c r="AJ814" i="23"/>
  <c r="AG815" i="23"/>
  <c r="AJ815" i="23"/>
  <c r="AG816" i="23"/>
  <c r="AJ816" i="23"/>
  <c r="AG817" i="23"/>
  <c r="AJ817" i="23"/>
  <c r="AG818" i="23"/>
  <c r="AJ818" i="23"/>
  <c r="AG819" i="23"/>
  <c r="AJ819" i="23"/>
  <c r="AG820" i="23"/>
  <c r="AJ820" i="23"/>
  <c r="AG821" i="23"/>
  <c r="AJ821" i="23"/>
  <c r="AG822" i="23"/>
  <c r="AJ822" i="23"/>
  <c r="AG823" i="23"/>
  <c r="AJ823" i="23"/>
  <c r="AG824" i="23"/>
  <c r="AJ824" i="23"/>
  <c r="AG825" i="23"/>
  <c r="AJ825" i="23"/>
  <c r="AG826" i="23"/>
  <c r="AJ826" i="23"/>
  <c r="AG827" i="23"/>
  <c r="AJ827" i="23"/>
  <c r="AG828" i="23"/>
  <c r="AJ828" i="23"/>
  <c r="AG829" i="23"/>
  <c r="AJ829" i="23"/>
  <c r="AG830" i="23"/>
  <c r="AJ830" i="23"/>
  <c r="AG831" i="23"/>
  <c r="AJ831" i="23"/>
  <c r="AG832" i="23"/>
  <c r="AJ832" i="23"/>
  <c r="AG833" i="23"/>
  <c r="AJ833" i="23"/>
  <c r="AG834" i="23"/>
  <c r="AJ834" i="23"/>
  <c r="AG835" i="23"/>
  <c r="AJ835" i="23"/>
  <c r="AG836" i="23"/>
  <c r="AJ836" i="23"/>
  <c r="AG837" i="23"/>
  <c r="AJ837" i="23"/>
  <c r="AG838" i="23"/>
  <c r="AJ838" i="23"/>
  <c r="AG839" i="23"/>
  <c r="AJ839" i="23"/>
  <c r="AG840" i="23"/>
  <c r="AJ840" i="23"/>
  <c r="AG841" i="23"/>
  <c r="AJ841" i="23"/>
  <c r="AG842" i="23"/>
  <c r="AJ842" i="23"/>
  <c r="AG843" i="23"/>
  <c r="AJ843" i="23"/>
  <c r="AG844" i="23"/>
  <c r="AJ844" i="23"/>
  <c r="AG845" i="23"/>
  <c r="AJ845" i="23"/>
  <c r="AG846" i="23"/>
  <c r="AJ846" i="23"/>
  <c r="AG847" i="23"/>
  <c r="AJ847" i="23"/>
  <c r="AG848" i="23"/>
  <c r="AJ848" i="23"/>
  <c r="AG849" i="23"/>
  <c r="AJ849" i="23"/>
  <c r="AG850" i="23"/>
  <c r="AJ850" i="23"/>
  <c r="AG851" i="23"/>
  <c r="AJ851" i="23"/>
  <c r="AG852" i="23"/>
  <c r="AJ852" i="23"/>
  <c r="AG853" i="23"/>
  <c r="AJ853" i="23"/>
  <c r="AG854" i="23"/>
  <c r="AJ854" i="23"/>
  <c r="AG855" i="23"/>
  <c r="AJ855" i="23"/>
  <c r="AG856" i="23"/>
  <c r="AJ856" i="23"/>
  <c r="AG857" i="23"/>
  <c r="AJ857" i="23"/>
  <c r="AG858" i="23"/>
  <c r="AJ858" i="23"/>
  <c r="AG859" i="23"/>
  <c r="AJ859" i="23"/>
  <c r="AG860" i="23"/>
  <c r="AJ860" i="23"/>
  <c r="AG861" i="23"/>
  <c r="AJ861" i="23"/>
  <c r="AG862" i="23"/>
  <c r="AJ862" i="23"/>
  <c r="AG863" i="23"/>
  <c r="AJ863" i="23"/>
  <c r="AG864" i="23"/>
  <c r="AJ864" i="23"/>
  <c r="AG865" i="23"/>
  <c r="AJ865" i="23"/>
  <c r="AG866" i="23"/>
  <c r="AJ866" i="23"/>
  <c r="AG867" i="23"/>
  <c r="AJ867" i="23"/>
  <c r="AG868" i="23"/>
  <c r="AJ868" i="23"/>
  <c r="AG869" i="23"/>
  <c r="AJ869" i="23"/>
  <c r="AG870" i="23"/>
  <c r="AJ870" i="23"/>
  <c r="AG871" i="23"/>
  <c r="AJ871" i="23"/>
  <c r="AG872" i="23"/>
  <c r="AJ872" i="23"/>
  <c r="AG873" i="23"/>
  <c r="AJ873" i="23"/>
  <c r="AG874" i="23"/>
  <c r="AJ874" i="23"/>
  <c r="AG875" i="23"/>
  <c r="AJ875" i="23"/>
  <c r="AG876" i="23"/>
  <c r="AJ876" i="23"/>
  <c r="AG877" i="23"/>
  <c r="AJ877" i="23"/>
  <c r="AG878" i="23"/>
  <c r="AJ878" i="23"/>
  <c r="AG879" i="23"/>
  <c r="AJ879" i="23"/>
  <c r="AG880" i="23"/>
  <c r="AJ880" i="23"/>
  <c r="AG881" i="23"/>
  <c r="AJ881" i="23"/>
  <c r="AG882" i="23"/>
  <c r="AJ882" i="23"/>
  <c r="AG883" i="23"/>
  <c r="AJ883" i="23"/>
  <c r="AG884" i="23"/>
  <c r="AJ884" i="23"/>
  <c r="AG885" i="23"/>
  <c r="AJ885" i="23"/>
  <c r="AG886" i="23"/>
  <c r="AJ886" i="23"/>
  <c r="AG887" i="23"/>
  <c r="AJ887" i="23"/>
  <c r="AG888" i="23"/>
  <c r="AJ888" i="23"/>
  <c r="AG889" i="23"/>
  <c r="AJ889" i="23"/>
  <c r="AG890" i="23"/>
  <c r="AJ890" i="23"/>
  <c r="AG891" i="23"/>
  <c r="AJ891" i="23"/>
  <c r="AG892" i="23"/>
  <c r="AJ892" i="23"/>
  <c r="AG893" i="23"/>
  <c r="AJ893" i="23"/>
  <c r="AG894" i="23"/>
  <c r="AJ894" i="23"/>
  <c r="AG895" i="23"/>
  <c r="AJ895" i="23"/>
  <c r="AG896" i="23"/>
  <c r="AJ896" i="23"/>
  <c r="AG897" i="23"/>
  <c r="AJ897" i="23"/>
  <c r="AG898" i="23"/>
  <c r="AJ898" i="23"/>
  <c r="AG899" i="23"/>
  <c r="AJ899" i="23"/>
  <c r="AG900" i="23"/>
  <c r="AJ900" i="23"/>
  <c r="AG901" i="23"/>
  <c r="AJ901" i="23"/>
  <c r="AG902" i="23"/>
  <c r="AJ902" i="23"/>
  <c r="AG903" i="23"/>
  <c r="AJ903" i="23"/>
  <c r="AG904" i="23"/>
  <c r="AJ904" i="23"/>
  <c r="AG905" i="23"/>
  <c r="AJ905" i="23"/>
  <c r="AG906" i="23"/>
  <c r="AJ906" i="23"/>
  <c r="AG907" i="23"/>
  <c r="AJ907" i="23"/>
  <c r="AG908" i="23"/>
  <c r="AJ908" i="23"/>
  <c r="AG909" i="23"/>
  <c r="AJ909" i="23"/>
  <c r="AG910" i="23"/>
  <c r="AJ910" i="23"/>
  <c r="AG911" i="23"/>
  <c r="AJ911" i="23"/>
  <c r="AG912" i="23"/>
  <c r="AJ912" i="23"/>
  <c r="AG913" i="23"/>
  <c r="AJ913" i="23"/>
  <c r="AG914" i="23"/>
  <c r="AJ914" i="23"/>
  <c r="AG915" i="23"/>
  <c r="AJ915" i="23"/>
  <c r="AG916" i="23"/>
  <c r="AJ916" i="23"/>
  <c r="AG917" i="23"/>
  <c r="AJ917" i="23"/>
  <c r="AG918" i="23"/>
  <c r="AJ918" i="23"/>
  <c r="AG919" i="23"/>
  <c r="AJ919" i="23"/>
  <c r="AG920" i="23"/>
  <c r="AJ920" i="23"/>
  <c r="AG921" i="23"/>
  <c r="AJ921" i="23"/>
  <c r="AG922" i="23"/>
  <c r="AJ922" i="23"/>
  <c r="AG923" i="23"/>
  <c r="AJ923" i="23"/>
  <c r="AG924" i="23"/>
  <c r="AJ924" i="23"/>
  <c r="AG925" i="23"/>
  <c r="AJ925" i="23"/>
  <c r="AG926" i="23"/>
  <c r="AJ926" i="23"/>
  <c r="AG927" i="23"/>
  <c r="AJ927" i="23"/>
  <c r="AG928" i="23"/>
  <c r="AJ928" i="23"/>
  <c r="AG929" i="23"/>
  <c r="AJ929" i="23"/>
  <c r="AG930" i="23"/>
  <c r="AJ930" i="23"/>
  <c r="AG931" i="23"/>
  <c r="AJ931" i="23"/>
  <c r="AG932" i="23"/>
  <c r="AJ932" i="23"/>
  <c r="AG933" i="23"/>
  <c r="AJ933" i="23"/>
  <c r="AG934" i="23"/>
  <c r="AJ934" i="23"/>
  <c r="AG935" i="23"/>
  <c r="AJ935" i="23"/>
  <c r="AG936" i="23"/>
  <c r="AJ936" i="23"/>
  <c r="AG937" i="23"/>
  <c r="AJ937" i="23"/>
  <c r="AG938" i="23"/>
  <c r="AJ938" i="23"/>
  <c r="AG939" i="23"/>
  <c r="AJ939" i="23"/>
  <c r="AG940" i="23"/>
  <c r="AJ940" i="23"/>
  <c r="AG941" i="23"/>
  <c r="AJ941" i="23"/>
  <c r="AG942" i="23"/>
  <c r="AJ942" i="23"/>
  <c r="AG943" i="23"/>
  <c r="AJ943" i="23"/>
  <c r="AG944" i="23"/>
  <c r="AJ944" i="23"/>
  <c r="AG945" i="23"/>
  <c r="AJ945" i="23"/>
  <c r="AG946" i="23"/>
  <c r="AJ946" i="23"/>
  <c r="AG947" i="23"/>
  <c r="AJ947" i="23"/>
  <c r="AG948" i="23"/>
  <c r="AJ948" i="23"/>
  <c r="AG949" i="23"/>
  <c r="AJ949" i="23"/>
  <c r="AG950" i="23"/>
  <c r="AJ950" i="23"/>
  <c r="AG951" i="23"/>
  <c r="AJ951" i="23"/>
  <c r="AG952" i="23"/>
  <c r="AJ952" i="23"/>
  <c r="AG953" i="23"/>
  <c r="AJ953" i="23"/>
  <c r="AG954" i="23"/>
  <c r="AJ954" i="23"/>
  <c r="AG955" i="23"/>
  <c r="AJ955" i="23"/>
  <c r="AG956" i="23"/>
  <c r="AJ956" i="23"/>
  <c r="AG957" i="23"/>
  <c r="AJ957" i="23"/>
  <c r="AG958" i="23"/>
  <c r="AJ958" i="23"/>
  <c r="AG959" i="23"/>
  <c r="AJ959" i="23"/>
  <c r="AG960" i="23"/>
  <c r="AJ960" i="23"/>
  <c r="AG961" i="23"/>
  <c r="AJ961" i="23"/>
  <c r="AG962" i="23"/>
  <c r="AJ962" i="23"/>
  <c r="AG963" i="23"/>
  <c r="AJ963" i="23"/>
  <c r="AG964" i="23"/>
  <c r="AJ964" i="23"/>
  <c r="AG965" i="23"/>
  <c r="AJ965" i="23"/>
  <c r="AG966" i="23"/>
  <c r="AJ966" i="23"/>
  <c r="AG967" i="23"/>
  <c r="AJ967" i="23"/>
  <c r="AG968" i="23"/>
  <c r="AJ968" i="23"/>
  <c r="AG969" i="23"/>
  <c r="AJ969" i="23"/>
  <c r="AG970" i="23"/>
  <c r="AJ970" i="23"/>
  <c r="AG971" i="23"/>
  <c r="AJ971" i="23"/>
  <c r="AG972" i="23"/>
  <c r="AJ972" i="23"/>
  <c r="AG973" i="23"/>
  <c r="AJ973" i="23"/>
  <c r="AG974" i="23"/>
  <c r="AJ974" i="23"/>
  <c r="AG975" i="23"/>
  <c r="AJ975" i="23"/>
  <c r="AG976" i="23"/>
  <c r="AJ976" i="23"/>
  <c r="AG977" i="23"/>
  <c r="AJ977" i="23"/>
  <c r="AG978" i="23"/>
  <c r="AJ978" i="23"/>
  <c r="AG979" i="23"/>
  <c r="AJ979" i="23"/>
  <c r="AG980" i="23"/>
  <c r="AJ980" i="23"/>
  <c r="AG981" i="23"/>
  <c r="AJ981" i="23"/>
  <c r="AG982" i="23"/>
  <c r="AJ982" i="23"/>
  <c r="AG983" i="23"/>
  <c r="AJ983" i="23"/>
  <c r="AG984" i="23"/>
  <c r="AJ984" i="23"/>
  <c r="AG985" i="23"/>
  <c r="AJ985" i="23"/>
  <c r="AG986" i="23"/>
  <c r="AJ986" i="23"/>
  <c r="AG987" i="23"/>
  <c r="AJ987" i="23"/>
  <c r="AG988" i="23"/>
  <c r="AJ988" i="23"/>
  <c r="AG989" i="23"/>
  <c r="AJ989" i="23"/>
  <c r="AG990" i="23"/>
  <c r="AJ990" i="23"/>
  <c r="AG991" i="23"/>
  <c r="AJ991" i="23"/>
  <c r="AG992" i="23"/>
  <c r="AJ992" i="23"/>
  <c r="AG993" i="23"/>
  <c r="AJ993" i="23"/>
  <c r="AG994" i="23"/>
  <c r="AJ994" i="23"/>
  <c r="AG995" i="23"/>
  <c r="AJ995" i="23"/>
  <c r="AG996" i="23"/>
  <c r="AJ996" i="23"/>
  <c r="AG997" i="23"/>
  <c r="AJ997" i="23"/>
  <c r="AG998" i="23"/>
  <c r="AJ998" i="23"/>
  <c r="AG999" i="23"/>
  <c r="AJ999" i="23"/>
  <c r="AG1000" i="23"/>
  <c r="AJ1000" i="23"/>
  <c r="AG507" i="23"/>
  <c r="AJ507" i="23"/>
  <c r="AG508" i="23"/>
  <c r="AJ508" i="23"/>
  <c r="AG509" i="23"/>
  <c r="AJ509" i="23"/>
  <c r="AG510" i="23"/>
  <c r="AJ510" i="23"/>
  <c r="AG511" i="23"/>
  <c r="AJ511" i="23"/>
  <c r="AG512" i="23"/>
  <c r="AJ512" i="23"/>
  <c r="AG513" i="23"/>
  <c r="AJ513" i="23"/>
  <c r="AG514" i="23"/>
  <c r="AJ514" i="23"/>
  <c r="AG515" i="23"/>
  <c r="AJ515" i="23"/>
  <c r="AG516" i="23"/>
  <c r="AJ516" i="23"/>
  <c r="AA5" i="23" l="1"/>
  <c r="AD5" i="23" l="1"/>
  <c r="U5" i="23" l="1"/>
  <c r="X5" i="23" l="1"/>
  <c r="O5" i="23" l="1"/>
  <c r="R5" i="23" l="1"/>
  <c r="I5" i="23" l="1"/>
  <c r="L5" i="23" l="1"/>
  <c r="AG8" i="23" l="1"/>
  <c r="AJ8" i="23"/>
  <c r="AG9" i="23"/>
  <c r="AJ9" i="23"/>
  <c r="AG10" i="23"/>
  <c r="AJ10" i="23"/>
  <c r="AG11" i="23"/>
  <c r="AJ11" i="23"/>
  <c r="AG12" i="23"/>
  <c r="AJ12" i="23"/>
  <c r="AG13" i="23"/>
  <c r="AJ13" i="23"/>
  <c r="AG14" i="23"/>
  <c r="AJ14" i="23"/>
  <c r="AG15" i="23"/>
  <c r="AJ15" i="23"/>
  <c r="AG16" i="23"/>
  <c r="AJ16" i="23"/>
  <c r="AG17" i="23"/>
  <c r="AJ17" i="23"/>
  <c r="AG18" i="23"/>
  <c r="AJ18" i="23"/>
  <c r="AG19" i="23"/>
  <c r="AJ19" i="23"/>
  <c r="AG20" i="23"/>
  <c r="AJ20" i="23"/>
  <c r="AG21" i="23"/>
  <c r="AJ21" i="23"/>
  <c r="AG22" i="23"/>
  <c r="AJ22" i="23"/>
  <c r="AG23" i="23"/>
  <c r="AJ23" i="23"/>
  <c r="AG24" i="23"/>
  <c r="AJ24" i="23"/>
  <c r="AG25" i="23"/>
  <c r="AJ25" i="23"/>
  <c r="AG26" i="23"/>
  <c r="AJ26" i="23"/>
  <c r="AG27" i="23"/>
  <c r="AJ27" i="23"/>
  <c r="AG28" i="23"/>
  <c r="AJ28" i="23"/>
  <c r="AG29" i="23"/>
  <c r="AJ29" i="23"/>
  <c r="AG30" i="23"/>
  <c r="AJ30" i="23"/>
  <c r="AG31" i="23"/>
  <c r="AJ31" i="23"/>
  <c r="AG32" i="23"/>
  <c r="AJ32" i="23"/>
  <c r="AG33" i="23"/>
  <c r="AJ33" i="23"/>
  <c r="AG34" i="23"/>
  <c r="AJ34" i="23"/>
  <c r="AG35" i="23"/>
  <c r="AJ35" i="23"/>
  <c r="AG36" i="23"/>
  <c r="AJ36" i="23"/>
  <c r="AG37" i="23"/>
  <c r="AJ37" i="23"/>
  <c r="AG38" i="23"/>
  <c r="AJ38" i="23"/>
  <c r="AG39" i="23"/>
  <c r="AJ39" i="23"/>
  <c r="AG40" i="23"/>
  <c r="AJ40" i="23"/>
  <c r="AG41" i="23"/>
  <c r="AJ41" i="23"/>
  <c r="AG42" i="23"/>
  <c r="AJ42" i="23"/>
  <c r="AG43" i="23"/>
  <c r="AJ43" i="23"/>
  <c r="AG44" i="23"/>
  <c r="AJ44" i="23"/>
  <c r="AG45" i="23"/>
  <c r="AJ45" i="23"/>
  <c r="AG46" i="23"/>
  <c r="AJ46" i="23"/>
  <c r="AG47" i="23"/>
  <c r="AJ47" i="23"/>
  <c r="AG48" i="23"/>
  <c r="AJ48" i="23"/>
  <c r="AG49" i="23"/>
  <c r="AJ49" i="23"/>
  <c r="AG50" i="23"/>
  <c r="AJ50" i="23"/>
  <c r="AG51" i="23"/>
  <c r="AJ51" i="23"/>
  <c r="AG52" i="23"/>
  <c r="AJ52" i="23"/>
  <c r="AG53" i="23"/>
  <c r="AJ53" i="23"/>
  <c r="AG54" i="23"/>
  <c r="AJ54" i="23"/>
  <c r="AG55" i="23"/>
  <c r="AJ55" i="23"/>
  <c r="AG56" i="23"/>
  <c r="AJ56" i="23"/>
  <c r="AG57" i="23"/>
  <c r="AJ57" i="23"/>
  <c r="AG58" i="23"/>
  <c r="AJ58" i="23"/>
  <c r="AG59" i="23"/>
  <c r="AJ59" i="23"/>
  <c r="AG60" i="23"/>
  <c r="AJ60" i="23"/>
  <c r="AG61" i="23"/>
  <c r="AJ61" i="23"/>
  <c r="AG62" i="23"/>
  <c r="AJ62" i="23"/>
  <c r="AG63" i="23"/>
  <c r="AJ63" i="23"/>
  <c r="AG64" i="23"/>
  <c r="AJ64" i="23"/>
  <c r="AG65" i="23"/>
  <c r="AJ65" i="23"/>
  <c r="AG66" i="23"/>
  <c r="AJ66" i="23"/>
  <c r="AG67" i="23"/>
  <c r="AJ67" i="23"/>
  <c r="AG68" i="23"/>
  <c r="AJ68" i="23"/>
  <c r="AG69" i="23"/>
  <c r="AJ69" i="23"/>
  <c r="AG70" i="23"/>
  <c r="AJ70" i="23"/>
  <c r="AG71" i="23"/>
  <c r="AJ71" i="23"/>
  <c r="AG72" i="23"/>
  <c r="AJ72" i="23"/>
  <c r="AG73" i="23"/>
  <c r="AJ73" i="23"/>
  <c r="AG74" i="23"/>
  <c r="AJ74" i="23"/>
  <c r="AG75" i="23"/>
  <c r="AJ75" i="23"/>
  <c r="AG76" i="23"/>
  <c r="AJ76" i="23"/>
  <c r="AG77" i="23"/>
  <c r="AJ77" i="23"/>
  <c r="AG78" i="23"/>
  <c r="AJ78" i="23"/>
  <c r="AG79" i="23"/>
  <c r="AJ79" i="23"/>
  <c r="AG80" i="23"/>
  <c r="AJ80" i="23"/>
  <c r="AG81" i="23"/>
  <c r="AJ81" i="23"/>
  <c r="AG82" i="23"/>
  <c r="AJ82" i="23"/>
  <c r="AG83" i="23"/>
  <c r="AJ83" i="23"/>
  <c r="AG84" i="23"/>
  <c r="AJ84" i="23"/>
  <c r="AG85" i="23"/>
  <c r="AJ85" i="23"/>
  <c r="AG86" i="23"/>
  <c r="AJ86" i="23"/>
  <c r="AG87" i="23"/>
  <c r="AJ87" i="23"/>
  <c r="AG88" i="23"/>
  <c r="AJ88" i="23"/>
  <c r="AG89" i="23"/>
  <c r="AJ89" i="23"/>
  <c r="AG90" i="23"/>
  <c r="AJ90" i="23"/>
  <c r="AG91" i="23"/>
  <c r="AJ91" i="23"/>
  <c r="AG92" i="23"/>
  <c r="AJ92" i="23"/>
  <c r="AG93" i="23"/>
  <c r="AJ93" i="23"/>
  <c r="AG94" i="23"/>
  <c r="AJ94" i="23"/>
  <c r="AG95" i="23"/>
  <c r="AJ95" i="23"/>
  <c r="AG96" i="23"/>
  <c r="AJ96" i="23"/>
  <c r="AG97" i="23"/>
  <c r="AJ97" i="23"/>
  <c r="AG98" i="23"/>
  <c r="AJ98" i="23"/>
  <c r="AG99" i="23"/>
  <c r="AJ99" i="23"/>
  <c r="AG100" i="23"/>
  <c r="AJ100" i="23"/>
  <c r="AG101" i="23"/>
  <c r="AJ101" i="23"/>
  <c r="AG102" i="23"/>
  <c r="AJ102" i="23"/>
  <c r="AG103" i="23"/>
  <c r="AJ103" i="23"/>
  <c r="AG104" i="23"/>
  <c r="AJ104" i="23"/>
  <c r="AG105" i="23"/>
  <c r="AJ105" i="23"/>
  <c r="AG106" i="23"/>
  <c r="AJ106" i="23"/>
  <c r="AG107" i="23"/>
  <c r="AJ107" i="23"/>
  <c r="AG108" i="23"/>
  <c r="AJ108" i="23"/>
  <c r="AG109" i="23"/>
  <c r="AJ109" i="23"/>
  <c r="AG110" i="23"/>
  <c r="AJ110" i="23"/>
  <c r="AG111" i="23"/>
  <c r="AJ111" i="23"/>
  <c r="AG112" i="23"/>
  <c r="AJ112" i="23"/>
  <c r="AG113" i="23"/>
  <c r="AJ113" i="23"/>
  <c r="AG114" i="23"/>
  <c r="AJ114" i="23"/>
  <c r="AG115" i="23"/>
  <c r="AJ115" i="23"/>
  <c r="AG116" i="23"/>
  <c r="AJ116" i="23"/>
  <c r="AG117" i="23"/>
  <c r="AJ117" i="23"/>
  <c r="AG118" i="23"/>
  <c r="AJ118" i="23"/>
  <c r="AG119" i="23"/>
  <c r="AJ119" i="23"/>
  <c r="AG120" i="23"/>
  <c r="AJ120" i="23"/>
  <c r="AG121" i="23"/>
  <c r="AJ121" i="23"/>
  <c r="AG122" i="23"/>
  <c r="AJ122" i="23"/>
  <c r="AG123" i="23"/>
  <c r="AJ123" i="23"/>
  <c r="AG124" i="23"/>
  <c r="AJ124" i="23"/>
  <c r="AG125" i="23"/>
  <c r="AJ125" i="23"/>
  <c r="AG126" i="23"/>
  <c r="AJ126" i="23"/>
  <c r="AG127" i="23"/>
  <c r="AJ127" i="23"/>
  <c r="AG128" i="23"/>
  <c r="AJ128" i="23"/>
  <c r="AG129" i="23"/>
  <c r="AJ129" i="23"/>
  <c r="AG130" i="23"/>
  <c r="AJ130" i="23"/>
  <c r="AG131" i="23"/>
  <c r="AJ131" i="23"/>
  <c r="AG132" i="23"/>
  <c r="AJ132" i="23"/>
  <c r="AG133" i="23"/>
  <c r="AJ133" i="23"/>
  <c r="AG134" i="23"/>
  <c r="AJ134" i="23"/>
  <c r="AG135" i="23"/>
  <c r="AJ135" i="23"/>
  <c r="AG136" i="23"/>
  <c r="AJ136" i="23"/>
  <c r="AG137" i="23"/>
  <c r="AJ137" i="23"/>
  <c r="AG138" i="23"/>
  <c r="AJ138" i="23"/>
  <c r="AG139" i="23"/>
  <c r="AJ139" i="23"/>
  <c r="AG140" i="23"/>
  <c r="AJ140" i="23"/>
  <c r="AG141" i="23"/>
  <c r="AJ141" i="23"/>
  <c r="AG142" i="23"/>
  <c r="AJ142" i="23"/>
  <c r="AG143" i="23"/>
  <c r="AJ143" i="23"/>
  <c r="AG144" i="23"/>
  <c r="AJ144" i="23"/>
  <c r="AG145" i="23"/>
  <c r="AJ145" i="23"/>
  <c r="AG146" i="23"/>
  <c r="AJ146" i="23"/>
  <c r="AG147" i="23"/>
  <c r="AJ147" i="23"/>
  <c r="AG148" i="23"/>
  <c r="AJ148" i="23"/>
  <c r="AG149" i="23"/>
  <c r="AJ149" i="23"/>
  <c r="AG150" i="23"/>
  <c r="AJ150" i="23"/>
  <c r="AG151" i="23"/>
  <c r="AJ151" i="23"/>
  <c r="AG152" i="23"/>
  <c r="AJ152" i="23"/>
  <c r="AG153" i="23"/>
  <c r="AJ153" i="23"/>
  <c r="AG154" i="23"/>
  <c r="AJ154" i="23"/>
  <c r="AG155" i="23"/>
  <c r="AJ155" i="23"/>
  <c r="AG156" i="23"/>
  <c r="AJ156" i="23"/>
  <c r="AG157" i="23"/>
  <c r="AJ157" i="23"/>
  <c r="AG158" i="23"/>
  <c r="AJ158" i="23"/>
  <c r="AG159" i="23"/>
  <c r="AJ159" i="23"/>
  <c r="AG160" i="23"/>
  <c r="AJ160" i="23"/>
  <c r="AG161" i="23"/>
  <c r="AJ161" i="23"/>
  <c r="AG162" i="23"/>
  <c r="AJ162" i="23"/>
  <c r="AG163" i="23"/>
  <c r="AJ163" i="23"/>
  <c r="AG164" i="23"/>
  <c r="AJ164" i="23"/>
  <c r="AG165" i="23"/>
  <c r="AJ165" i="23"/>
  <c r="AG166" i="23"/>
  <c r="AJ166" i="23"/>
  <c r="AG167" i="23"/>
  <c r="AJ167" i="23"/>
  <c r="AG168" i="23"/>
  <c r="AJ168" i="23"/>
  <c r="AG169" i="23"/>
  <c r="AJ169" i="23"/>
  <c r="AG170" i="23"/>
  <c r="AJ170" i="23"/>
  <c r="AG171" i="23"/>
  <c r="AJ171" i="23"/>
  <c r="AG172" i="23"/>
  <c r="AJ172" i="23"/>
  <c r="AG173" i="23"/>
  <c r="AJ173" i="23"/>
  <c r="AG174" i="23"/>
  <c r="AJ174" i="23"/>
  <c r="AG175" i="23"/>
  <c r="AJ175" i="23"/>
  <c r="AG176" i="23"/>
  <c r="AJ176" i="23"/>
  <c r="AG177" i="23"/>
  <c r="AJ177" i="23"/>
  <c r="AG178" i="23"/>
  <c r="AJ178" i="23"/>
  <c r="AG179" i="23"/>
  <c r="AJ179" i="23"/>
  <c r="AG180" i="23"/>
  <c r="AJ180" i="23"/>
  <c r="AG181" i="23"/>
  <c r="AJ181" i="23"/>
  <c r="AG182" i="23"/>
  <c r="AJ182" i="23"/>
  <c r="AG183" i="23"/>
  <c r="AJ183" i="23"/>
  <c r="AG184" i="23"/>
  <c r="AJ184" i="23"/>
  <c r="AG185" i="23"/>
  <c r="AJ185" i="23"/>
  <c r="AG186" i="23"/>
  <c r="AJ186" i="23"/>
  <c r="AG187" i="23"/>
  <c r="AJ187" i="23"/>
  <c r="AG188" i="23"/>
  <c r="AJ188" i="23"/>
  <c r="AG189" i="23"/>
  <c r="AJ189" i="23"/>
  <c r="AG190" i="23"/>
  <c r="AJ190" i="23"/>
  <c r="AG191" i="23"/>
  <c r="AJ191" i="23"/>
  <c r="AG192" i="23"/>
  <c r="AJ192" i="23"/>
  <c r="AG193" i="23"/>
  <c r="AJ193" i="23"/>
  <c r="AG194" i="23"/>
  <c r="AJ194" i="23"/>
  <c r="AG195" i="23"/>
  <c r="AJ195" i="23"/>
  <c r="AG196" i="23"/>
  <c r="AJ196" i="23"/>
  <c r="AG197" i="23"/>
  <c r="AJ197" i="23"/>
  <c r="AG198" i="23"/>
  <c r="AJ198" i="23"/>
  <c r="AG199" i="23"/>
  <c r="AJ199" i="23"/>
  <c r="AG200" i="23"/>
  <c r="AJ200" i="23"/>
  <c r="AG201" i="23"/>
  <c r="AJ201" i="23"/>
  <c r="AG202" i="23"/>
  <c r="AJ202" i="23"/>
  <c r="AG203" i="23"/>
  <c r="AJ203" i="23"/>
  <c r="AG204" i="23"/>
  <c r="AJ204" i="23"/>
  <c r="AG205" i="23"/>
  <c r="AJ205" i="23"/>
  <c r="AG206" i="23"/>
  <c r="AJ206" i="23"/>
  <c r="AG207" i="23"/>
  <c r="AJ207" i="23"/>
  <c r="AG208" i="23"/>
  <c r="AJ208" i="23"/>
  <c r="AG209" i="23"/>
  <c r="AJ209" i="23"/>
  <c r="AG210" i="23"/>
  <c r="AJ210" i="23"/>
  <c r="AG211" i="23"/>
  <c r="AJ211" i="23"/>
  <c r="AG212" i="23"/>
  <c r="AJ212" i="23"/>
  <c r="AG213" i="23"/>
  <c r="AJ213" i="23"/>
  <c r="AG214" i="23"/>
  <c r="AJ214" i="23"/>
  <c r="AG215" i="23"/>
  <c r="AJ215" i="23"/>
  <c r="AG216" i="23"/>
  <c r="AJ216" i="23"/>
  <c r="AG217" i="23"/>
  <c r="AJ217" i="23"/>
  <c r="AG218" i="23"/>
  <c r="AJ218" i="23"/>
  <c r="AG219" i="23"/>
  <c r="AJ219" i="23"/>
  <c r="AG220" i="23"/>
  <c r="AJ220" i="23"/>
  <c r="AG221" i="23"/>
  <c r="AJ221" i="23"/>
  <c r="AG222" i="23"/>
  <c r="AJ222" i="23"/>
  <c r="AG223" i="23"/>
  <c r="AJ223" i="23"/>
  <c r="AG224" i="23"/>
  <c r="AJ224" i="23"/>
  <c r="AG225" i="23"/>
  <c r="AJ225" i="23"/>
  <c r="AG226" i="23"/>
  <c r="AJ226" i="23"/>
  <c r="AG227" i="23"/>
  <c r="AJ227" i="23"/>
  <c r="AG228" i="23"/>
  <c r="AJ228" i="23"/>
  <c r="AG229" i="23"/>
  <c r="AJ229" i="23"/>
  <c r="AG230" i="23"/>
  <c r="AJ230" i="23"/>
  <c r="AG231" i="23"/>
  <c r="AJ231" i="23"/>
  <c r="AG232" i="23"/>
  <c r="AJ232" i="23"/>
  <c r="AG233" i="23"/>
  <c r="AJ233" i="23"/>
  <c r="AG234" i="23"/>
  <c r="AJ234" i="23"/>
  <c r="AG235" i="23"/>
  <c r="AJ235" i="23"/>
  <c r="AG236" i="23"/>
  <c r="AJ236" i="23"/>
  <c r="AG237" i="23"/>
  <c r="AJ237" i="23"/>
  <c r="AG238" i="23"/>
  <c r="AJ238" i="23"/>
  <c r="AG239" i="23"/>
  <c r="AJ239" i="23"/>
  <c r="AG240" i="23"/>
  <c r="AJ240" i="23"/>
  <c r="AG241" i="23"/>
  <c r="AJ241" i="23"/>
  <c r="AG242" i="23"/>
  <c r="AJ242" i="23"/>
  <c r="AG243" i="23"/>
  <c r="AJ243" i="23"/>
  <c r="AG244" i="23"/>
  <c r="AJ244" i="23"/>
  <c r="AG245" i="23"/>
  <c r="AJ245" i="23"/>
  <c r="AG246" i="23"/>
  <c r="AJ246" i="23"/>
  <c r="AG247" i="23"/>
  <c r="AJ247" i="23"/>
  <c r="AG248" i="23"/>
  <c r="AJ248" i="23"/>
  <c r="AG249" i="23"/>
  <c r="AJ249" i="23"/>
  <c r="AG250" i="23"/>
  <c r="AJ250" i="23"/>
  <c r="AG251" i="23"/>
  <c r="AJ251" i="23"/>
  <c r="AG252" i="23"/>
  <c r="AJ252" i="23"/>
  <c r="AG253" i="23"/>
  <c r="AJ253" i="23"/>
  <c r="AG254" i="23"/>
  <c r="AJ254" i="23"/>
  <c r="AG255" i="23"/>
  <c r="AJ255" i="23"/>
  <c r="AG256" i="23"/>
  <c r="AJ256" i="23"/>
  <c r="AG257" i="23"/>
  <c r="AJ257" i="23"/>
  <c r="AG258" i="23"/>
  <c r="AJ258" i="23"/>
  <c r="AG259" i="23"/>
  <c r="AJ259" i="23"/>
  <c r="AG260" i="23"/>
  <c r="AJ260" i="23"/>
  <c r="AG261" i="23"/>
  <c r="AJ261" i="23"/>
  <c r="AG262" i="23"/>
  <c r="AJ262" i="23"/>
  <c r="AG263" i="23"/>
  <c r="AJ263" i="23"/>
  <c r="AG264" i="23"/>
  <c r="AJ264" i="23"/>
  <c r="AG265" i="23"/>
  <c r="AJ265" i="23"/>
  <c r="AG266" i="23"/>
  <c r="AJ266" i="23"/>
  <c r="AG267" i="23"/>
  <c r="AJ267" i="23"/>
  <c r="AG268" i="23"/>
  <c r="AJ268" i="23"/>
  <c r="AG269" i="23"/>
  <c r="AJ269" i="23"/>
  <c r="AG270" i="23"/>
  <c r="AJ270" i="23"/>
  <c r="AG271" i="23"/>
  <c r="AJ271" i="23"/>
  <c r="AG272" i="23"/>
  <c r="AJ272" i="23"/>
  <c r="AG273" i="23"/>
  <c r="AJ273" i="23"/>
  <c r="AG274" i="23"/>
  <c r="AJ274" i="23"/>
  <c r="AG275" i="23"/>
  <c r="AJ275" i="23"/>
  <c r="AG276" i="23"/>
  <c r="AJ276" i="23"/>
  <c r="AG277" i="23"/>
  <c r="AJ277" i="23"/>
  <c r="AG278" i="23"/>
  <c r="AJ278" i="23"/>
  <c r="AG279" i="23"/>
  <c r="AJ279" i="23"/>
  <c r="AG280" i="23"/>
  <c r="AJ280" i="23"/>
  <c r="AG281" i="23"/>
  <c r="AJ281" i="23"/>
  <c r="AG282" i="23"/>
  <c r="AJ282" i="23"/>
  <c r="AG283" i="23"/>
  <c r="AJ283" i="23"/>
  <c r="AG284" i="23"/>
  <c r="AJ284" i="23"/>
  <c r="AG285" i="23"/>
  <c r="AJ285" i="23"/>
  <c r="AG286" i="23"/>
  <c r="AJ286" i="23"/>
  <c r="AG287" i="23"/>
  <c r="AJ287" i="23"/>
  <c r="AG288" i="23"/>
  <c r="AJ288" i="23"/>
  <c r="AG289" i="23"/>
  <c r="AJ289" i="23"/>
  <c r="AG290" i="23"/>
  <c r="AJ290" i="23"/>
  <c r="AG291" i="23"/>
  <c r="AJ291" i="23"/>
  <c r="AG292" i="23"/>
  <c r="AJ292" i="23"/>
  <c r="AG293" i="23"/>
  <c r="AJ293" i="23"/>
  <c r="AG294" i="23"/>
  <c r="AJ294" i="23"/>
  <c r="AG295" i="23"/>
  <c r="AJ295" i="23"/>
  <c r="AG296" i="23"/>
  <c r="AJ296" i="23"/>
  <c r="AG297" i="23"/>
  <c r="AJ297" i="23"/>
  <c r="AG298" i="23"/>
  <c r="AJ298" i="23"/>
  <c r="AG299" i="23"/>
  <c r="AJ299" i="23"/>
  <c r="AG300" i="23"/>
  <c r="AJ300" i="23"/>
  <c r="AG301" i="23"/>
  <c r="AJ301" i="23"/>
  <c r="AG302" i="23"/>
  <c r="AJ302" i="23"/>
  <c r="AG303" i="23"/>
  <c r="AJ303" i="23"/>
  <c r="AG304" i="23"/>
  <c r="AJ304" i="23"/>
  <c r="AG305" i="23"/>
  <c r="AJ305" i="23"/>
  <c r="AG306" i="23"/>
  <c r="AJ306" i="23"/>
  <c r="AG307" i="23"/>
  <c r="AJ307" i="23"/>
  <c r="AG308" i="23"/>
  <c r="AJ308" i="23"/>
  <c r="AG309" i="23"/>
  <c r="AJ309" i="23"/>
  <c r="AG310" i="23"/>
  <c r="AJ310" i="23"/>
  <c r="AG311" i="23"/>
  <c r="AJ311" i="23"/>
  <c r="AG312" i="23"/>
  <c r="AJ312" i="23"/>
  <c r="AG313" i="23"/>
  <c r="AJ313" i="23"/>
  <c r="AG314" i="23"/>
  <c r="AJ314" i="23"/>
  <c r="AG315" i="23"/>
  <c r="AJ315" i="23"/>
  <c r="AG316" i="23"/>
  <c r="AJ316" i="23"/>
  <c r="AG317" i="23"/>
  <c r="AJ317" i="23"/>
  <c r="AG318" i="23"/>
  <c r="AJ318" i="23"/>
  <c r="AG319" i="23"/>
  <c r="AJ319" i="23"/>
  <c r="AG320" i="23"/>
  <c r="AJ320" i="23"/>
  <c r="AG321" i="23"/>
  <c r="AJ321" i="23"/>
  <c r="AG322" i="23"/>
  <c r="AJ322" i="23"/>
  <c r="AG323" i="23"/>
  <c r="AJ323" i="23"/>
  <c r="AG324" i="23"/>
  <c r="AJ324" i="23"/>
  <c r="AG325" i="23"/>
  <c r="AJ325" i="23"/>
  <c r="AG326" i="23"/>
  <c r="AJ326" i="23"/>
  <c r="AG327" i="23"/>
  <c r="AJ327" i="23"/>
  <c r="AG328" i="23"/>
  <c r="AJ328" i="23"/>
  <c r="AG329" i="23"/>
  <c r="AJ329" i="23"/>
  <c r="AG330" i="23"/>
  <c r="AJ330" i="23"/>
  <c r="AG331" i="23"/>
  <c r="AJ331" i="23"/>
  <c r="AG332" i="23"/>
  <c r="AJ332" i="23"/>
  <c r="AG333" i="23"/>
  <c r="AJ333" i="23"/>
  <c r="AG334" i="23"/>
  <c r="AJ334" i="23"/>
  <c r="AG335" i="23"/>
  <c r="AJ335" i="23"/>
  <c r="AG336" i="23"/>
  <c r="AJ336" i="23"/>
  <c r="AG337" i="23"/>
  <c r="AJ337" i="23"/>
  <c r="AG338" i="23"/>
  <c r="AJ338" i="23"/>
  <c r="AG339" i="23"/>
  <c r="AJ339" i="23"/>
  <c r="AG340" i="23"/>
  <c r="AJ340" i="23"/>
  <c r="AG341" i="23"/>
  <c r="AJ341" i="23"/>
  <c r="AG342" i="23"/>
  <c r="AJ342" i="23"/>
  <c r="AG343" i="23"/>
  <c r="AJ343" i="23"/>
  <c r="AG344" i="23"/>
  <c r="AJ344" i="23"/>
  <c r="AG345" i="23"/>
  <c r="AJ345" i="23"/>
  <c r="AG346" i="23"/>
  <c r="AJ346" i="23"/>
  <c r="AG347" i="23"/>
  <c r="AJ347" i="23"/>
  <c r="AG348" i="23"/>
  <c r="AJ348" i="23"/>
  <c r="AG349" i="23"/>
  <c r="AJ349" i="23"/>
  <c r="AG350" i="23"/>
  <c r="AJ350" i="23"/>
  <c r="AG351" i="23"/>
  <c r="AJ351" i="23"/>
  <c r="AG352" i="23"/>
  <c r="AJ352" i="23"/>
  <c r="AG353" i="23"/>
  <c r="AJ353" i="23"/>
  <c r="AG354" i="23"/>
  <c r="AJ354" i="23"/>
  <c r="AG355" i="23"/>
  <c r="AJ355" i="23"/>
  <c r="AG356" i="23"/>
  <c r="AJ356" i="23"/>
  <c r="AG357" i="23"/>
  <c r="AJ357" i="23"/>
  <c r="AG358" i="23"/>
  <c r="AJ358" i="23"/>
  <c r="AG359" i="23"/>
  <c r="AJ359" i="23"/>
  <c r="AG360" i="23"/>
  <c r="AJ360" i="23"/>
  <c r="AG361" i="23"/>
  <c r="AJ361" i="23"/>
  <c r="AG362" i="23"/>
  <c r="AJ362" i="23"/>
  <c r="AG363" i="23"/>
  <c r="AJ363" i="23"/>
  <c r="AG364" i="23"/>
  <c r="AJ364" i="23"/>
  <c r="AG365" i="23"/>
  <c r="AJ365" i="23"/>
  <c r="AG366" i="23"/>
  <c r="AJ366" i="23"/>
  <c r="AG367" i="23"/>
  <c r="AJ367" i="23"/>
  <c r="AG368" i="23"/>
  <c r="AJ368" i="23"/>
  <c r="AG369" i="23"/>
  <c r="AJ369" i="23"/>
  <c r="AG370" i="23"/>
  <c r="AJ370" i="23"/>
  <c r="AG371" i="23"/>
  <c r="AJ371" i="23"/>
  <c r="AG372" i="23"/>
  <c r="AJ372" i="23"/>
  <c r="AG373" i="23"/>
  <c r="AJ373" i="23"/>
  <c r="AG374" i="23"/>
  <c r="AJ374" i="23"/>
  <c r="AG375" i="23"/>
  <c r="AJ375" i="23"/>
  <c r="AG376" i="23"/>
  <c r="AJ376" i="23"/>
  <c r="AG377" i="23"/>
  <c r="AJ377" i="23"/>
  <c r="AG378" i="23"/>
  <c r="AJ378" i="23"/>
  <c r="AG379" i="23"/>
  <c r="AJ379" i="23"/>
  <c r="AG380" i="23"/>
  <c r="AJ380" i="23"/>
  <c r="AG381" i="23"/>
  <c r="AJ381" i="23"/>
  <c r="AG382" i="23"/>
  <c r="AJ382" i="23"/>
  <c r="AG383" i="23"/>
  <c r="AJ383" i="23"/>
  <c r="AG384" i="23"/>
  <c r="AJ384" i="23"/>
  <c r="AG385" i="23"/>
  <c r="AJ385" i="23"/>
  <c r="AG386" i="23"/>
  <c r="AJ386" i="23"/>
  <c r="AG387" i="23"/>
  <c r="AJ387" i="23"/>
  <c r="AG388" i="23"/>
  <c r="AJ388" i="23"/>
  <c r="AG389" i="23"/>
  <c r="AJ389" i="23"/>
  <c r="AG390" i="23"/>
  <c r="AJ390" i="23"/>
  <c r="AG391" i="23"/>
  <c r="AJ391" i="23"/>
  <c r="AG392" i="23"/>
  <c r="AJ392" i="23"/>
  <c r="AG393" i="23"/>
  <c r="AJ393" i="23"/>
  <c r="AG394" i="23"/>
  <c r="AJ394" i="23"/>
  <c r="AG395" i="23"/>
  <c r="AJ395" i="23"/>
  <c r="AG396" i="23"/>
  <c r="AJ396" i="23"/>
  <c r="AG397" i="23"/>
  <c r="AJ397" i="23"/>
  <c r="AG398" i="23"/>
  <c r="AJ398" i="23"/>
  <c r="AG399" i="23"/>
  <c r="AJ399" i="23"/>
  <c r="AG400" i="23"/>
  <c r="AJ400" i="23"/>
  <c r="AG401" i="23"/>
  <c r="AJ401" i="23"/>
  <c r="AG402" i="23"/>
  <c r="AJ402" i="23"/>
  <c r="AG403" i="23"/>
  <c r="AJ403" i="23"/>
  <c r="AG404" i="23"/>
  <c r="AJ404" i="23"/>
  <c r="AG405" i="23"/>
  <c r="AJ405" i="23"/>
  <c r="AG406" i="23"/>
  <c r="AJ406" i="23"/>
  <c r="AG407" i="23"/>
  <c r="AJ407" i="23"/>
  <c r="AG408" i="23"/>
  <c r="AJ408" i="23"/>
  <c r="AG409" i="23"/>
  <c r="AJ409" i="23"/>
  <c r="AG410" i="23"/>
  <c r="AJ410" i="23"/>
  <c r="AG411" i="23"/>
  <c r="AJ411" i="23"/>
  <c r="AG412" i="23"/>
  <c r="AJ412" i="23"/>
  <c r="AG413" i="23"/>
  <c r="AJ413" i="23"/>
  <c r="AG414" i="23"/>
  <c r="AJ414" i="23"/>
  <c r="AG415" i="23"/>
  <c r="AJ415" i="23"/>
  <c r="AG416" i="23"/>
  <c r="AJ416" i="23"/>
  <c r="AG417" i="23"/>
  <c r="AJ417" i="23"/>
  <c r="AG418" i="23"/>
  <c r="AJ418" i="23"/>
  <c r="AG419" i="23"/>
  <c r="AJ419" i="23"/>
  <c r="AG420" i="23"/>
  <c r="AJ420" i="23"/>
  <c r="AG421" i="23"/>
  <c r="AJ421" i="23"/>
  <c r="AG422" i="23"/>
  <c r="AJ422" i="23"/>
  <c r="AG423" i="23"/>
  <c r="AJ423" i="23"/>
  <c r="AG424" i="23"/>
  <c r="AJ424" i="23"/>
  <c r="AG425" i="23"/>
  <c r="AJ425" i="23"/>
  <c r="AG426" i="23"/>
  <c r="AJ426" i="23"/>
  <c r="AG427" i="23"/>
  <c r="AJ427" i="23"/>
  <c r="AG428" i="23"/>
  <c r="AJ428" i="23"/>
  <c r="AG429" i="23"/>
  <c r="AJ429" i="23"/>
  <c r="AG430" i="23"/>
  <c r="AJ430" i="23"/>
  <c r="AG431" i="23"/>
  <c r="AJ431" i="23"/>
  <c r="AG432" i="23"/>
  <c r="AJ432" i="23"/>
  <c r="AG433" i="23"/>
  <c r="AJ433" i="23"/>
  <c r="AG434" i="23"/>
  <c r="AJ434" i="23"/>
  <c r="AG435" i="23"/>
  <c r="AJ435" i="23"/>
  <c r="AG436" i="23"/>
  <c r="AJ436" i="23"/>
  <c r="AG437" i="23"/>
  <c r="AJ437" i="23"/>
  <c r="AG438" i="23"/>
  <c r="AJ438" i="23"/>
  <c r="AG439" i="23"/>
  <c r="AJ439" i="23"/>
  <c r="AG440" i="23"/>
  <c r="AJ440" i="23"/>
  <c r="AG441" i="23"/>
  <c r="AJ441" i="23"/>
  <c r="AG442" i="23"/>
  <c r="AJ442" i="23"/>
  <c r="AG443" i="23"/>
  <c r="AJ443" i="23"/>
  <c r="AG444" i="23"/>
  <c r="AJ444" i="23"/>
  <c r="AG445" i="23"/>
  <c r="AJ445" i="23"/>
  <c r="AG446" i="23"/>
  <c r="AJ446" i="23"/>
  <c r="AG447" i="23"/>
  <c r="AJ447" i="23"/>
  <c r="AG448" i="23"/>
  <c r="AJ448" i="23"/>
  <c r="AG449" i="23"/>
  <c r="AJ449" i="23"/>
  <c r="AG450" i="23"/>
  <c r="AJ450" i="23"/>
  <c r="AG451" i="23"/>
  <c r="AJ451" i="23"/>
  <c r="AG452" i="23"/>
  <c r="AJ452" i="23"/>
  <c r="AG453" i="23"/>
  <c r="AJ453" i="23"/>
  <c r="AG454" i="23"/>
  <c r="AJ454" i="23"/>
  <c r="AG455" i="23"/>
  <c r="AJ455" i="23"/>
  <c r="AG456" i="23"/>
  <c r="AJ456" i="23"/>
  <c r="AG457" i="23"/>
  <c r="AJ457" i="23"/>
  <c r="AG458" i="23"/>
  <c r="AJ458" i="23"/>
  <c r="AG459" i="23"/>
  <c r="AJ459" i="23"/>
  <c r="AG460" i="23"/>
  <c r="AJ460" i="23"/>
  <c r="AG461" i="23"/>
  <c r="AJ461" i="23"/>
  <c r="AG462" i="23"/>
  <c r="AJ462" i="23"/>
  <c r="AG463" i="23"/>
  <c r="AJ463" i="23"/>
  <c r="AG464" i="23"/>
  <c r="AJ464" i="23"/>
  <c r="AG465" i="23"/>
  <c r="AJ465" i="23"/>
  <c r="AG466" i="23"/>
  <c r="AJ466" i="23"/>
  <c r="AG467" i="23"/>
  <c r="AJ467" i="23"/>
  <c r="AG468" i="23"/>
  <c r="AJ468" i="23"/>
  <c r="AG469" i="23"/>
  <c r="AJ469" i="23"/>
  <c r="AG470" i="23"/>
  <c r="AJ470" i="23"/>
  <c r="AG471" i="23"/>
  <c r="AJ471" i="23"/>
  <c r="AG472" i="23"/>
  <c r="AJ472" i="23"/>
  <c r="AG473" i="23"/>
  <c r="AJ473" i="23"/>
  <c r="AG474" i="23"/>
  <c r="AJ474" i="23"/>
  <c r="AG475" i="23"/>
  <c r="AJ475" i="23"/>
  <c r="AG476" i="23"/>
  <c r="AJ476" i="23"/>
  <c r="AG477" i="23"/>
  <c r="AJ477" i="23"/>
  <c r="AG478" i="23"/>
  <c r="AJ478" i="23"/>
  <c r="AG479" i="23"/>
  <c r="AJ479" i="23"/>
  <c r="AG480" i="23"/>
  <c r="AJ480" i="23"/>
  <c r="AG481" i="23"/>
  <c r="AJ481" i="23"/>
  <c r="AG482" i="23"/>
  <c r="AJ482" i="23"/>
  <c r="AG483" i="23"/>
  <c r="AJ483" i="23"/>
  <c r="AG484" i="23"/>
  <c r="AJ484" i="23"/>
  <c r="AG485" i="23"/>
  <c r="AJ485" i="23"/>
  <c r="AG486" i="23"/>
  <c r="AJ486" i="23"/>
  <c r="AG487" i="23"/>
  <c r="AJ487" i="23"/>
  <c r="AG488" i="23"/>
  <c r="AJ488" i="23"/>
  <c r="AG489" i="23"/>
  <c r="AJ489" i="23"/>
  <c r="AG490" i="23"/>
  <c r="AJ490" i="23"/>
  <c r="AG491" i="23"/>
  <c r="AJ491" i="23"/>
  <c r="AG492" i="23"/>
  <c r="AJ492" i="23"/>
  <c r="AG493" i="23"/>
  <c r="AJ493" i="23"/>
  <c r="AG494" i="23"/>
  <c r="AJ494" i="23"/>
  <c r="AG495" i="23"/>
  <c r="AJ495" i="23"/>
  <c r="AG496" i="23"/>
  <c r="AJ496" i="23"/>
  <c r="AG497" i="23"/>
  <c r="AJ497" i="23"/>
  <c r="AG498" i="23"/>
  <c r="AJ498" i="23"/>
  <c r="AG499" i="23"/>
  <c r="AJ499" i="23"/>
  <c r="AG500" i="23"/>
  <c r="AJ500" i="23"/>
  <c r="AG501" i="23"/>
  <c r="AJ501" i="23"/>
  <c r="AG502" i="23"/>
  <c r="AJ502" i="23"/>
  <c r="AG503" i="23"/>
  <c r="AJ503" i="23"/>
  <c r="AG504" i="23"/>
  <c r="AJ504" i="23"/>
  <c r="AG505" i="23"/>
  <c r="AJ505" i="23"/>
  <c r="AG506" i="23"/>
  <c r="AJ506" i="23"/>
  <c r="AJ7" i="23"/>
  <c r="AG7" i="23"/>
  <c r="E10" i="2" l="1"/>
  <c r="B49" i="8" l="1"/>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C4" i="22" l="1"/>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I80" i="3" s="1"/>
  <c r="I90"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U38" i="18" s="1"/>
  <c r="V17" i="18"/>
  <c r="T17" i="18" s="1"/>
  <c r="E15" i="18"/>
  <c r="E38" i="18" s="1"/>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0" i="18"/>
  <c r="E47" i="18" s="1"/>
  <c r="E35" i="18"/>
  <c r="D52" i="11"/>
  <c r="N35" i="11"/>
  <c r="D65" i="11"/>
  <c r="L53" i="8"/>
  <c r="T7" i="8" s="1"/>
  <c r="U45" i="18" l="1"/>
  <c r="U46" i="18" s="1"/>
  <c r="U48" i="18" s="1"/>
  <c r="U16" i="18"/>
  <c r="U17" i="18"/>
  <c r="E45" i="18"/>
  <c r="E46" i="18" s="1"/>
  <c r="E48" i="18" s="1"/>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16" i="17"/>
  <c r="D18" i="17" s="1"/>
  <c r="E18" i="17" s="1"/>
  <c r="E19" i="17" s="1"/>
  <c r="E20" i="17" s="1"/>
  <c r="D17" i="17"/>
  <c r="E17" i="17" s="1"/>
  <c r="E35" i="17"/>
  <c r="E42" i="17" s="1"/>
  <c r="E43" i="17" s="1"/>
  <c r="E45" i="17" s="1"/>
  <c r="L18" i="19"/>
  <c r="M18" i="19" s="1"/>
  <c r="M19" i="19" s="1"/>
  <c r="M20" i="19" s="1"/>
  <c r="Q15" i="17"/>
  <c r="Q35" i="17" s="1"/>
  <c r="Q17" i="17"/>
  <c r="Q16" i="17"/>
  <c r="Q30" i="17"/>
  <c r="Q31" i="17" s="1"/>
  <c r="Q27" i="17"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E23" i="17" l="1"/>
  <c r="T18" i="18"/>
  <c r="U18" i="18" s="1"/>
  <c r="U19" i="18" s="1"/>
  <c r="U20" i="18" s="1"/>
  <c r="U26" i="18"/>
  <c r="M19" i="18"/>
  <c r="E19" i="18"/>
  <c r="F19" i="18" s="1"/>
  <c r="H18" i="17"/>
  <c r="I18" i="17" s="1"/>
  <c r="I19" i="17" s="1"/>
  <c r="I20" i="17" s="1"/>
  <c r="I54" i="19"/>
  <c r="I45" i="17"/>
  <c r="Q19" i="18"/>
  <c r="R19" i="18" s="1"/>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V19" i="18" l="1"/>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I35" i="15"/>
  <c r="I42" i="15" s="1"/>
  <c r="I23" i="15"/>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60" i="8" l="1"/>
  <c r="K77" i="8" s="1"/>
  <c r="H19" i="8" s="1"/>
  <c r="O60" i="8"/>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28" i="20"/>
  <c r="I22" i="20"/>
  <c r="I17" i="20"/>
  <c r="I27" i="20"/>
  <c r="I16" i="20"/>
  <c r="Q37" i="20"/>
  <c r="Q33" i="20"/>
  <c r="Q44" i="20"/>
  <c r="Q40" i="20"/>
  <c r="Q32" i="20"/>
  <c r="Q28" i="20"/>
  <c r="Q22" i="20"/>
  <c r="Q17" i="20"/>
  <c r="Q43" i="20"/>
  <c r="Q39" i="20"/>
  <c r="Q35" i="20"/>
  <c r="Q27" i="20"/>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Q26" i="20"/>
  <c r="I18" i="20"/>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P163" i="11"/>
  <c r="O165" i="11"/>
  <c r="Z94" i="11"/>
  <c r="T112" i="11"/>
  <c r="T90" i="11" s="1"/>
  <c r="W100" i="11"/>
  <c r="AC42" i="11"/>
  <c r="AA57" i="11"/>
  <c r="Z54" i="11"/>
  <c r="AC32" i="11"/>
  <c r="AD14" i="22" s="1"/>
  <c r="X35" i="11"/>
  <c r="V60" i="11"/>
  <c r="AA51" i="11"/>
  <c r="AA45" i="11"/>
  <c r="G18" i="22" l="1"/>
  <c r="G19" i="22" s="1"/>
  <c r="L163" i="11"/>
  <c r="M18" i="22"/>
  <c r="M19" i="22" s="1"/>
  <c r="F163" i="1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D100" i="11"/>
  <c r="AJ32" i="11"/>
  <c r="AK14" i="22" s="1"/>
  <c r="AI163" i="11"/>
  <c r="AI182" i="11"/>
  <c r="AC60" i="11"/>
  <c r="AH45" i="11"/>
  <c r="AA112" i="11"/>
  <c r="AA90" i="11" s="1"/>
  <c r="AJ42" i="11"/>
  <c r="AH51" i="11"/>
  <c r="AG94" i="11"/>
  <c r="AH57" i="11"/>
  <c r="AG54" i="11"/>
  <c r="AE35" i="11"/>
  <c r="AF48" i="11" l="1"/>
  <c r="AF134" i="11" s="1"/>
  <c r="AI16" i="22"/>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C5" i="23"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l="1"/>
  <c r="C106" i="22" s="1"/>
  <c r="D49" i="8"/>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8" i="22" l="1"/>
  <c r="C139" i="22" s="1"/>
  <c r="C135" i="22"/>
  <c r="C132" i="22"/>
  <c r="C119" i="22"/>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F5" i="23"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J36" i="22"/>
  <c r="J37" i="22" s="1"/>
  <c r="J34" i="22"/>
  <c r="K151" i="11" l="1"/>
  <c r="K153" i="11" s="1"/>
  <c r="L33" i="22" s="1"/>
  <c r="L36" i="22" s="1"/>
  <c r="L37" i="22" s="1"/>
  <c r="BA168" i="11"/>
  <c r="BA173" i="11" s="1"/>
  <c r="M149" i="11"/>
  <c r="M148" i="11" s="1"/>
  <c r="L148" i="11"/>
  <c r="L151" i="11" s="1"/>
  <c r="L153" i="11" s="1"/>
  <c r="K34" i="22"/>
  <c r="J154" i="11"/>
  <c r="J156" i="11" s="1"/>
  <c r="J175" i="11" s="1"/>
  <c r="I162" i="11"/>
  <c r="I180" i="11"/>
  <c r="I181" i="11" s="1"/>
  <c r="I178" i="11"/>
  <c r="I179" i="11" s="1"/>
  <c r="I176" i="11"/>
  <c r="I183" i="11" s="1"/>
  <c r="J42" i="22"/>
  <c r="I164" i="11"/>
  <c r="I160" i="11"/>
  <c r="K154" i="11" l="1"/>
  <c r="K156" i="11" s="1"/>
  <c r="K175" i="11" s="1"/>
  <c r="K178" i="11" s="1"/>
  <c r="L34" i="22"/>
  <c r="J180" i="11"/>
  <c r="J181" i="11" s="1"/>
  <c r="BB168" i="11"/>
  <c r="BB173" i="11" s="1"/>
  <c r="N149" i="11"/>
  <c r="O30" i="22" s="1"/>
  <c r="O31" i="22" s="1"/>
  <c r="N30" i="22"/>
  <c r="N31" i="22" s="1"/>
  <c r="M27" i="22"/>
  <c r="M28" i="22" s="1"/>
  <c r="J161" i="11"/>
  <c r="J162" i="11" s="1"/>
  <c r="J157" i="11"/>
  <c r="K42" i="22" s="1"/>
  <c r="J159" i="11"/>
  <c r="J160" i="11" s="1"/>
  <c r="K39" i="22"/>
  <c r="K40" i="22" s="1"/>
  <c r="J176" i="11"/>
  <c r="J183" i="11" s="1"/>
  <c r="M151" i="11"/>
  <c r="M153" i="11" s="1"/>
  <c r="M33" i="22"/>
  <c r="L154" i="11"/>
  <c r="L156" i="11" s="1"/>
  <c r="L175" i="11" s="1"/>
  <c r="K159" i="11" l="1"/>
  <c r="K160" i="11" s="1"/>
  <c r="K180" i="11"/>
  <c r="K181" i="11" s="1"/>
  <c r="L39" i="22"/>
  <c r="L40" i="22" s="1"/>
  <c r="K161" i="11"/>
  <c r="K162" i="11" s="1"/>
  <c r="N27" i="22"/>
  <c r="N28" i="22" s="1"/>
  <c r="J178" i="11"/>
  <c r="J179" i="11" s="1"/>
  <c r="K179" i="11" s="1"/>
  <c r="BC168" i="11"/>
  <c r="BC173" i="11" s="1"/>
  <c r="N148" i="11"/>
  <c r="O27" i="22" s="1"/>
  <c r="O28" i="22" s="1"/>
  <c r="O149" i="11"/>
  <c r="P30" i="22" s="1"/>
  <c r="P31" i="22" s="1"/>
  <c r="J164" i="11"/>
  <c r="K157" i="11"/>
  <c r="L42" i="22" s="1"/>
  <c r="L159" i="11"/>
  <c r="K176" i="11"/>
  <c r="K183" i="11" s="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Q149" i="11" l="1"/>
  <c r="R30" i="22" s="1"/>
  <c r="T30" i="22"/>
  <c r="T31" i="22" s="1"/>
  <c r="P148" i="1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57" i="11"/>
  <c r="O42" i="22" s="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U27" i="22"/>
  <c r="U28" i="22" s="1"/>
  <c r="Q151" i="11"/>
  <c r="Q153" i="11" s="1"/>
  <c r="R33" i="22" s="1"/>
  <c r="P154" i="11"/>
  <c r="P156" i="11" s="1"/>
  <c r="P175" i="11" s="1"/>
  <c r="T33" i="22"/>
  <c r="N164" i="11" l="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Q164" i="11"/>
  <c r="U42" i="22"/>
  <c r="R157" i="11"/>
  <c r="P183" i="11"/>
  <c r="Q176" i="11"/>
  <c r="Y30" i="22"/>
  <c r="Y31" i="22" s="1"/>
  <c r="U148" i="11"/>
  <c r="V149" i="11"/>
  <c r="R162" i="11" l="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R164" i="11"/>
  <c r="S162" i="11" l="1"/>
  <c r="S181" i="11"/>
  <c r="S179" i="11"/>
  <c r="T178" i="11"/>
  <c r="T180" i="11"/>
  <c r="S160" i="11"/>
  <c r="X39" i="22"/>
  <c r="X40" i="22" s="1"/>
  <c r="T161" i="11"/>
  <c r="T159" i="11"/>
  <c r="R183" i="11"/>
  <c r="S176" i="11"/>
  <c r="AA30" i="22"/>
  <c r="AA31" i="22" s="1"/>
  <c r="W148" i="11"/>
  <c r="X149" i="11"/>
  <c r="S164" i="11"/>
  <c r="W42" i="22"/>
  <c r="T157" i="11"/>
  <c r="X36" i="22"/>
  <c r="X37" i="22" s="1"/>
  <c r="X34" i="22"/>
  <c r="U154" i="11"/>
  <c r="U156" i="11" s="1"/>
  <c r="U175" i="11" s="1"/>
  <c r="Y33" i="22"/>
  <c r="V151" i="11"/>
  <c r="V153" i="11" s="1"/>
  <c r="Z27" i="22"/>
  <c r="Z28" i="22" s="1"/>
  <c r="T162" i="11" l="1"/>
  <c r="T181" i="1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<sst xmlns="http://schemas.openxmlformats.org/spreadsheetml/2006/main" count="2714" uniqueCount="1135">
  <si>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</si>
  <si>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</si>
  <si>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</si>
  <si>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</si>
  <si>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</si>
  <si>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</si>
  <si>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</si>
  <si>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</si>
  <si>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</si>
  <si>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</si>
  <si>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</si>
  <si>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</si>
  <si>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</si>
  <si>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</si>
  <si>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</si>
  <si>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</si>
  <si>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</si>
  <si>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</si>
  <si>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</si>
  <si>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</si>
  <si>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</si>
  <si>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</si>
  <si>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</si>
  <si>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</si>
  <si>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</si>
  <si>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</si>
  <si>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</si>
  <si>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</si>
  <si>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</si>
  <si>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</si>
  <si>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</si>
  <si>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</si>
  <si>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</si>
  <si>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</si>
  <si>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</si>
  <si>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</si>
  <si>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</si>
  <si>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</si>
  <si>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</si>
  <si>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</si>
  <si>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</si>
  <si>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</si>
  <si>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</si>
  <si>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</si>
  <si>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</si>
  <si>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</si>
  <si>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</si>
  <si>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</si>
  <si>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</si>
  <si>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</si>
  <si>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</si>
  <si>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</si>
  <si>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</si>
  <si>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</si>
  <si>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</si>
  <si>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</si>
  <si>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</si>
  <si>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</si>
  <si>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</si>
  <si>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</si>
  <si>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</si>
  <si>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</si>
  <si>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</si>
  <si>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</si>
  <si>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</si>
  <si>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</si>
  <si>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</si>
  <si>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</si>
  <si>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</si>
  <si>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</si>
  <si>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</si>
  <si>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</si>
  <si>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</si>
  <si>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</si>
  <si>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</si>
  <si>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</si>
  <si>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</si>
  <si>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</si>
  <si>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</si>
  <si>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</si>
  <si>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</si>
  <si>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</si>
  <si>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</si>
  <si>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</si>
  <si>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</si>
  <si>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</si>
  <si>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</si>
  <si>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</si>
  <si>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</si>
  <si>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</si>
  <si>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</si>
  <si>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</si>
  <si>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</si>
  <si>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</si>
  <si>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</si>
  <si>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</si>
  <si>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</si>
  <si>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</si>
  <si>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</si>
  <si>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</si>
  <si>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</si>
  <si>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</si>
  <si>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</si>
  <si>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</si>
  <si>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</si>
  <si>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</si>
  <si>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</si>
  <si>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</si>
  <si>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</si>
  <si>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</si>
  <si>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</si>
  <si>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</si>
  <si>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</si>
  <si>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</si>
  <si>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</si>
  <si>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</si>
  <si>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</si>
  <si>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</si>
  <si>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</si>
  <si>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</si>
  <si>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</si>
  <si>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</si>
  <si>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</si>
  <si>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</si>
  <si>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</si>
  <si>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</si>
  <si>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</si>
  <si>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</si>
  <si>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</si>
  <si>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</si>
  <si>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</si>
  <si>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</si>
  <si>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</si>
  <si>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</si>
  <si>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</si>
  <si>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</si>
  <si>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</si>
  <si>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</si>
  <si>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</si>
  <si>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</si>
  <si>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</si>
  <si>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</si>
  <si>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</si>
  <si>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</si>
  <si>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</si>
  <si>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</si>
  <si>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</si>
  <si>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</si>
  <si>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</si>
  <si>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</si>
  <si>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</si>
  <si>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</si>
  <si>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</si>
  <si>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</si>
  <si>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</si>
  <si>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</si>
  <si>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</si>
  <si>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</si>
  <si>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</si>
  <si>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</si>
  <si>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</si>
  <si>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</si>
  <si>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</si>
  <si>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</si>
  <si>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</si>
  <si>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</si>
  <si>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</si>
  <si>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</si>
  <si>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</si>
  <si>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</si>
  <si>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</si>
  <si>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</si>
  <si>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</si>
  <si>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</si>
  <si>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</si>
  <si>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</si>
  <si>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</si>
  <si>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</si>
  <si>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</si>
  <si>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</si>
  <si>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</si>
  <si>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</si>
  <si>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</si>
  <si>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</si>
  <si>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</si>
  <si>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</si>
  <si>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</si>
  <si>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</si>
  <si>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</si>
  <si>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</si>
  <si>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</si>
  <si>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</si>
  <si>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</si>
  <si>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</si>
  <si>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</si>
  <si>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</si>
  <si>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</si>
  <si>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</si>
  <si>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</si>
  <si>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</si>
  <si>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</si>
  <si>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</si>
  <si>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</si>
  <si>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</si>
  <si>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</si>
  <si>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</si>
  <si>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</si>
  <si>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</si>
  <si>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</si>
  <si>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</si>
  <si>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</si>
  <si>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</si>
  <si>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</si>
  <si>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</si>
  <si>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</si>
  <si>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</si>
  <si>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</si>
  <si>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</si>
  <si>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</si>
  <si>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</si>
  <si>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</si>
  <si>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</si>
  <si>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</si>
  <si>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</si>
  <si>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</si>
  <si>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</si>
  <si>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</si>
  <si>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</si>
  <si>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</si>
  <si>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</si>
  <si>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</si>
  <si>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</si>
  <si>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</si>
  <si>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</si>
  <si>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</si>
  <si>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</si>
  <si>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</si>
  <si>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</si>
  <si>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</si>
  <si>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</si>
  <si>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</si>
  <si>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</si>
  <si>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</si>
  <si>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</si>
  <si>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</si>
  <si>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</si>
  <si>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</si>
  <si>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</si>
  <si>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</si>
  <si>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</si>
  <si>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</si>
  <si>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</si>
  <si>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</si>
  <si>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</si>
  <si>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</si>
  <si>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</si>
  <si>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</si>
  <si>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</si>
  <si>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</si>
  <si>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</si>
  <si>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</si>
  <si>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</si>
  <si>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</si>
  <si>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</si>
  <si>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</si>
  <si>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</si>
  <si>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</si>
  <si>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</si>
  <si>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</si>
  <si>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</si>
  <si>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</si>
  <si>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</si>
  <si>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</si>
  <si>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</si>
  <si>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</si>
  <si>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</si>
  <si>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</si>
  <si>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</si>
  <si>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</si>
  <si>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</si>
  <si>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</si>
  <si>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</si>
  <si>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</si>
  <si>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</si>
  <si>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</si>
  <si>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</si>
  <si>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</si>
  <si>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</si>
  <si>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</si>
  <si>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</si>
  <si>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</si>
  <si>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</si>
  <si>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</si>
  <si>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</si>
  <si>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</si>
  <si>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</si>
  <si>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</si>
  <si>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</si>
  <si>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</si>
  <si>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</si>
  <si>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</si>
  <si>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</si>
  <si>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</si>
  <si>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</si>
  <si>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</si>
  <si>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</si>
  <si>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</si>
  <si>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</si>
  <si>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</si>
  <si>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</si>
  <si>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</si>
  <si>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</si>
  <si>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</si>
  <si>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</si>
  <si>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</si>
  <si>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</si>
  <si>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</si>
  <si>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</si>
  <si>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</si>
  <si>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</si>
  <si>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</si>
  <si>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</si>
  <si>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</si>
  <si>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</si>
  <si>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</si>
  <si>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</si>
  <si>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</si>
  <si>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</si>
  <si>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</si>
  <si>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</si>
  <si>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</si>
  <si>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</si>
  <si>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</si>
  <si>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</si>
  <si>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</si>
  <si>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</si>
  <si>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</si>
  <si>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</si>
  <si>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</si>
  <si>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</si>
  <si>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</si>
  <si>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</si>
  <si>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</si>
  <si>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</si>
  <si>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</si>
  <si>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</si>
  <si>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</si>
  <si>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</si>
  <si>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</si>
  <si>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</si>
  <si>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</si>
  <si>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</si>
  <si>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</si>
  <si>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</si>
  <si>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</si>
  <si>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</si>
  <si>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</si>
  <si>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</si>
  <si>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</si>
  <si>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</si>
  <si>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</si>
  <si>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</si>
  <si>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</si>
  <si>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</si>
  <si>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</si>
  <si>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</si>
  <si>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</si>
  <si>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</si>
  <si>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</si>
  <si>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</si>
  <si>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</si>
  <si>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</si>
  <si>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</si>
  <si>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</si>
  <si>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</si>
  <si>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</si>
  <si>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</si>
  <si>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</si>
  <si>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</si>
  <si>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</si>
  <si>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</si>
  <si>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</si>
  <si>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</si>
  <si>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</si>
  <si>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</si>
  <si>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</si>
  <si>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</si>
  <si>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</si>
  <si>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</si>
  <si>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</si>
  <si>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</si>
  <si>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</si>
  <si>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</si>
  <si>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</si>
  <si>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</si>
  <si>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</si>
  <si>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</si>
  <si>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</si>
  <si>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</si>
  <si>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</si>
  <si>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</si>
  <si>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</si>
  <si>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</si>
  <si>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</si>
  <si>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</si>
  <si>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</si>
  <si>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</si>
  <si>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</si>
  <si>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</si>
  <si>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</si>
  <si>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</si>
  <si>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</si>
  <si>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</si>
  <si>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</si>
  <si>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</si>
  <si>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</si>
  <si>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</si>
  <si>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</si>
  <si>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</si>
  <si>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</si>
  <si>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</si>
  <si>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</si>
  <si>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</si>
  <si>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</si>
  <si>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</si>
  <si>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</si>
  <si>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</si>
  <si>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</si>
  <si>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</si>
  <si>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</si>
  <si>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</si>
  <si>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</si>
  <si>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</si>
  <si>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</si>
  <si>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</si>
  <si>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</si>
  <si>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</si>
  <si>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</si>
  <si>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</si>
  <si>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</si>
  <si>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</si>
  <si>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</si>
  <si>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</si>
  <si>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</si>
  <si>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</si>
  <si>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</si>
  <si>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</si>
  <si>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</si>
  <si>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</si>
  <si>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</si>
  <si>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</si>
  <si>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</si>
  <si>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</si>
  <si>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</si>
  <si>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</si>
  <si>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</si>
  <si>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</si>
  <si>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</si>
  <si>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</si>
  <si>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</si>
  <si>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</si>
  <si>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</si>
  <si>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</si>
  <si>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</si>
  <si>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</si>
  <si>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</si>
  <si>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</si>
  <si>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</si>
  <si>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</si>
  <si>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</si>
  <si>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</si>
  <si>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</si>
  <si>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</si>
  <si>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</si>
  <si>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</si>
  <si>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</si>
  <si>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</si>
  <si>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</si>
  <si>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</si>
  <si>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</si>
  <si>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</si>
  <si>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</si>
  <si>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</si>
  <si>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</si>
  <si>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</si>
  <si>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</si>
  <si>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</si>
  <si>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</si>
  <si>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</si>
  <si>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</si>
  <si>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</si>
  <si>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</si>
  <si>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</si>
  <si>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</si>
  <si>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</si>
  <si>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</si>
  <si>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</si>
  <si>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</si>
  <si>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</si>
  <si>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</si>
  <si>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</si>
  <si>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</si>
  <si>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</si>
  <si>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</si>
  <si>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</si>
  <si>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</si>
  <si>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</si>
  <si>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</si>
  <si>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</si>
  <si>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</si>
  <si>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</si>
  <si>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</si>
  <si>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</si>
  <si>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</si>
  <si>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</si>
  <si>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</si>
  <si>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</si>
  <si>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</si>
  <si>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</si>
  <si>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</si>
  <si>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</si>
  <si>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</si>
  <si>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</si>
  <si>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</si>
  <si>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</si>
  <si>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</si>
  <si>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</si>
  <si>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</si>
  <si>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</si>
  <si>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</si>
  <si>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</si>
  <si>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</si>
  <si>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</si>
  <si>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</si>
  <si>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</si>
  <si>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</si>
  <si>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</si>
  <si>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</si>
  <si>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</si>
  <si>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</si>
  <si>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</si>
  <si>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</si>
  <si>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</si>
  <si>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</si>
  <si>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</si>
  <si>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</si>
  <si>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</si>
  <si>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</si>
  <si>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</si>
  <si>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</si>
  <si>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</si>
  <si>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</si>
  <si>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</si>
  <si>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</si>
  <si>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</si>
  <si>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</si>
  <si>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</si>
  <si>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</si>
  <si>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</si>
  <si>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</si>
  <si>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</si>
  <si>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</si>
  <si>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</si>
  <si>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</si>
  <si>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</si>
  <si>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</si>
  <si>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</si>
  <si>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</si>
  <si>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</si>
  <si>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</si>
  <si>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</si>
  <si>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</si>
  <si>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</si>
  <si>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</si>
  <si>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</si>
  <si>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</si>
  <si>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</si>
  <si>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</si>
  <si>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</si>
  <si>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</si>
  <si>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</si>
  <si>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</si>
  <si>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</si>
  <si>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</si>
  <si>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</si>
  <si>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</si>
  <si>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</si>
  <si>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</si>
  <si>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</si>
  <si>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</si>
  <si>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</si>
  <si>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</si>
  <si>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</si>
  <si>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</si>
  <si>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</si>
  <si>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</si>
  <si>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</si>
  <si>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</si>
  <si>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</si>
  <si>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</si>
  <si>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</si>
  <si>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</si>
  <si>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</si>
  <si>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</si>
  <si>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</si>
  <si>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</si>
  <si>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</si>
  <si>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</si>
  <si>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</si>
  <si>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</si>
  <si>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</si>
  <si>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</si>
  <si>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</si>
  <si>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</si>
  <si>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</si>
  <si>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</si>
  <si>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</si>
  <si>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</si>
  <si>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</si>
  <si>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</si>
  <si>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</si>
  <si>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</si>
  <si>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</si>
  <si>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</si>
  <si>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</si>
  <si>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</si>
  <si>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</si>
  <si>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</si>
  <si>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</si>
  <si>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</si>
  <si>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</si>
  <si>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</si>
  <si>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</si>
  <si>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</si>
  <si>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</si>
  <si>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</si>
  <si>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</si>
  <si>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</si>
  <si>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</si>
  <si>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</si>
  <si>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</si>
  <si>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</si>
  <si>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</si>
  <si>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</si>
  <si>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</si>
  <si>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</si>
  <si>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</si>
  <si>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</si>
  <si>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</si>
  <si>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</si>
  <si>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</si>
  <si>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</si>
  <si>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</si>
  <si>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</si>
  <si>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</si>
  <si>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</si>
  <si>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</si>
  <si>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</si>
  <si>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</si>
  <si>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</si>
  <si>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</si>
  <si>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</si>
  <si>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</si>
  <si>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</si>
  <si>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</si>
  <si>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</si>
  <si>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</si>
  <si>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</si>
  <si>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</si>
  <si>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</si>
  <si>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</si>
  <si>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</si>
  <si>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</si>
  <si>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</si>
  <si>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</si>
  <si>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</si>
  <si>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</si>
  <si>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</si>
  <si>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</si>
  <si>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</si>
  <si>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</si>
  <si>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</si>
  <si>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</si>
  <si>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</si>
  <si>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</si>
  <si>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</si>
  <si>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</si>
  <si>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</si>
  <si>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</si>
  <si>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</si>
  <si>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</si>
  <si>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</si>
  <si>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</si>
  <si>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</si>
  <si>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</si>
  <si>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</si>
  <si>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</si>
  <si>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</si>
  <si>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</si>
  <si>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</si>
  <si>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</si>
  <si>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</si>
  <si>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</si>
  <si>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</si>
  <si>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</si>
  <si>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</si>
  <si>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</si>
  <si>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</si>
  <si>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</si>
  <si>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</si>
  <si>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</si>
  <si>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</si>
  <si>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</si>
  <si>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</si>
  <si>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</si>
  <si>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</si>
  <si>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</si>
  <si>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</si>
  <si>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</si>
  <si>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</si>
  <si>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</si>
  <si>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</si>
  <si>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</si>
  <si>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</si>
  <si>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</si>
  <si>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</si>
  <si>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</si>
  <si>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</si>
  <si>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</si>
  <si>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</si>
  <si>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</si>
  <si>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</si>
  <si>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</si>
  <si>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</si>
  <si>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</si>
  <si>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</si>
  <si>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</si>
  <si>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</si>
  <si>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</si>
  <si>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</si>
  <si>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</si>
  <si>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</si>
  <si>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</si>
  <si>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</si>
  <si>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</si>
  <si>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</si>
  <si>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</si>
  <si>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</si>
  <si>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</si>
  <si>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</si>
  <si>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</si>
  <si>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</si>
  <si>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</si>
  <si>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</si>
  <si>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</si>
  <si>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</si>
  <si>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</si>
  <si>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</si>
  <si>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</si>
  <si>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</si>
  <si>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</si>
  <si>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</si>
  <si>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</si>
  <si>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</si>
  <si>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</si>
  <si>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</si>
  <si>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</si>
  <si>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</si>
  <si>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</si>
  <si>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</si>
  <si>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</si>
  <si>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</si>
  <si>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</si>
  <si>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</si>
  <si>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</si>
  <si>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</si>
  <si>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</si>
  <si>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</si>
  <si>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</si>
  <si>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</si>
  <si>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</si>
  <si>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</si>
  <si>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</si>
  <si>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</si>
  <si>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</si>
  <si>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</si>
  <si>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</si>
  <si>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</si>
  <si>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</si>
  <si>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</si>
  <si>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</si>
  <si>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</si>
  <si>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</si>
  <si>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</si>
  <si>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</si>
  <si>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</si>
  <si>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</si>
  <si>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</si>
  <si>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</si>
  <si>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</si>
  <si>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</si>
  <si>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</si>
  <si>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</si>
  <si>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</si>
  <si>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</si>
  <si>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</si>
  <si>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</si>
  <si>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</si>
  <si>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</si>
  <si>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</si>
  <si>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</si>
  <si>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</si>
  <si>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</si>
  <si>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</si>
  <si>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</si>
  <si>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</si>
  <si>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</si>
  <si>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</si>
  <si>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</si>
  <si>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</si>
  <si>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</si>
  <si>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</si>
  <si>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</si>
  <si>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</si>
  <si>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</si>
  <si>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</si>
  <si>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</si>
  <si>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</si>
  <si>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</si>
  <si>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</si>
  <si>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</si>
  <si>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</si>
  <si>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</si>
  <si>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</si>
  <si>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</si>
  <si>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</si>
  <si>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</si>
  <si>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</si>
  <si>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</si>
  <si>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</si>
  <si>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</si>
  <si>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</si>
  <si>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</si>
  <si>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</si>
  <si>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</si>
  <si>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</si>
  <si>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</si>
  <si>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</si>
  <si>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</si>
  <si>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</si>
  <si>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</si>
  <si>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</si>
  <si>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</si>
  <si>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</si>
  <si>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</si>
  <si>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</si>
  <si>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</si>
  <si>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</si>
  <si>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</si>
  <si>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</si>
  <si>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</si>
  <si>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</si>
  <si>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</si>
  <si>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</si>
  <si>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</si>
  <si>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</si>
  <si>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</si>
  <si>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</si>
  <si>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</si>
  <si>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</si>
  <si>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</si>
  <si>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</si>
  <si>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</si>
  <si>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</si>
  <si>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</si>
  <si>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</si>
  <si>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</si>
  <si>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</si>
  <si>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</si>
  <si>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</si>
  <si>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</si>
  <si>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</si>
  <si>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</si>
  <si>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</si>
  <si>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</si>
  <si>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</si>
  <si>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</si>
  <si>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</si>
  <si>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</si>
  <si>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</si>
  <si>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</si>
  <si>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</si>
  <si>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</si>
  <si>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</si>
  <si>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</si>
  <si>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</si>
  <si>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</si>
  <si>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</si>
  <si>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</si>
  <si>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</si>
  <si>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</si>
  <si>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</si>
  <si>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</si>
  <si>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</si>
  <si>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</si>
  <si>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</si>
  <si>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</si>
  <si>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</si>
  <si>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</si>
  <si>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</si>
  <si>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</si>
  <si>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</si>
  <si>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</si>
  <si>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</si>
  <si>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</si>
  <si>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</si>
  <si>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</si>
  <si>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</si>
  <si>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</si>
  <si>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</si>
  <si>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</si>
  <si>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</si>
  <si>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</si>
  <si>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</si>
  <si>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</si>
  <si>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</si>
  <si>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</si>
  <si>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</si>
  <si>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</si>
  <si>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</si>
  <si>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</si>
  <si>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</si>
  <si>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</si>
  <si>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</si>
  <si>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</si>
  <si>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</si>
  <si>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</si>
  <si>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</si>
  <si>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</si>
  <si>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</si>
  <si>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</si>
  <si>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</si>
  <si>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</si>
  <si>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</si>
  <si>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</si>
  <si>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</si>
  <si>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</si>
  <si>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</si>
  <si>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</si>
  <si>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</si>
  <si>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</si>
  <si>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</si>
  <si>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</si>
  <si>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</si>
  <si>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</si>
  <si>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</si>
  <si>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</si>
  <si>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</si>
  <si>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</si>
  <si>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</si>
  <si>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</si>
  <si>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</si>
  <si>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</si>
  <si>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</si>
  <si>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</si>
  <si>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</si>
  <si>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</si>
  <si>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</si>
  <si>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</si>
  <si>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</si>
  <si>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</si>
  <si>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</si>
  <si>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</si>
  <si>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</si>
  <si>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</si>
  <si>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</si>
  <si>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</si>
  <si>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</si>
  <si>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</si>
  <si>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</si>
  <si>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</si>
  <si>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</si>
  <si>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</si>
  <si>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</si>
  <si>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</si>
  <si>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</si>
  <si>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</si>
  <si>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</si>
  <si>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</si>
  <si>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</si>
  <si>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</si>
  <si>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</si>
  <si>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</si>
  <si>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</si>
  <si>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</si>
  <si>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</si>
  <si>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</si>
  <si>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</si>
  <si>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</si>
  <si>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</si>
  <si>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</si>
  <si>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</si>
  <si>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</si>
  <si>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</si>
  <si>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</si>
  <si>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</si>
  <si>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</si>
  <si>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</si>
  <si>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</si>
  <si>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</si>
  <si>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</si>
  <si>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</si>
  <si>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</si>
  <si>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</si>
  <si>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</si>
  <si>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</si>
  <si>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</si>
  <si>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</si>
  <si>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</si>
  <si>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</si>
  <si>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</si>
  <si>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</si>
  <si>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</si>
  <si>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</si>
  <si>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</si>
  <si>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</si>
  <si>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</si>
  <si>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</si>
  <si>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</si>
  <si>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</si>
  <si>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</si>
  <si>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</si>
  <si>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</si>
  <si>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</si>
  <si>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</si>
  <si>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</si>
  <si>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</si>
  <si>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</si>
  <si>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</si>
  <si>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</si>
  <si>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</si>
  <si>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</si>
  <si>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</si>
  <si>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</si>
  <si>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</si>
  <si>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</si>
  <si>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</si>
  <si>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</si>
  <si>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</si>
  <si>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</si>
  <si>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</si>
  <si>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</si>
  <si>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</si>
  <si>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</si>
  <si>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</si>
  <si>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</si>
  <si>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</si>
  <si>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</si>
  <si>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</si>
  <si>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</si>
  <si>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</si>
  <si>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</si>
  <si>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</si>
  <si>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</si>
  <si>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</si>
  <si>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</si>
  <si>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</si>
  <si>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</si>
  <si>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</si>
  <si>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</si>
  <si>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</si>
  <si>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</si>
  <si>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</si>
  <si>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</si>
  <si>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</si>
  <si>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</si>
  <si>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</si>
  <si>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</si>
  <si>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</si>
  <si>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</si>
  <si>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</si>
  <si>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</si>
  <si>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</si>
  <si>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</si>
  <si>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</si>
  <si>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</si>
  <si>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</si>
  <si>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</si>
  <si>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</si>
  <si>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</si>
  <si>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</si>
  <si>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</si>
  <si>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</si>
  <si>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</si>
  <si>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</si>
  <si>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</si>
  <si>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</si>
  <si>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</si>
  <si>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</si>
  <si>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</si>
  <si>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</si>
  <si>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</si>
  <si>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</si>
  <si>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</si>
  <si>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</si>
  <si>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</si>
  <si>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</si>
  <si>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</si>
  <si>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</si>
  <si>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</si>
  <si>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</si>
  <si>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</si>
  <si>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</si>
  <si>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</si>
  <si>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</si>
  <si>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</si>
  <si>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</si>
  <si>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</si>
  <si>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</si>
  <si>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</si>
  <si>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</si>
  <si>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</si>
  <si>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</si>
  <si>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</si>
  <si>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</si>
  <si>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</si>
  <si>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CAPEX</t>
  </si>
  <si>
    <t>OPEX</t>
  </si>
  <si>
    <t>ton/d</t>
  </si>
  <si>
    <t>RT 1</t>
  </si>
  <si>
    <t>RT 2</t>
  </si>
  <si>
    <t>RT 4</t>
  </si>
  <si>
    <t>RT 3</t>
  </si>
  <si>
    <t>RT 5</t>
  </si>
  <si>
    <t>RT Média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</si>
</sst>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4"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i/>
      <sz val="12"/>
      <color rgb="FF000000"/>
      <name val="Calibri"/>
      <family val="2"/>
    </font>
    <font>
      <b/>
      <i/>
      <sz val="12"/>
      <color rgb="FF000000"/>
      <name val="Calibri"/>
      <family val="2"/>
    </font>
    <font>
      <b/>
      <i/>
      <sz val="14"/>
      <color theme="0"/>
      <name val="Calibri"/>
      <family val="2"/>
    </font>
  </fonts>
  <fills count="6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59999389629810485"/>
        <bgColor indexed="64"/>
      </patternFill>
    </fill>
    <fill>
      <patternFill patternType="solid">
        <fgColor theme="1"/>
        <bgColor indexed="64"/>
      </patternFill>
    </fill>
  </fills>
  <borders count="247">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medium">
        <color auto="1"/>
      </top>
      <bottom/>
      <diagonal/>
    </border>
    <border>
      <left/>
      <right/>
      <top/>
      <bottom style="medium">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style="thick">
        <color auto="1"/>
      </left>
      <right/>
      <top/>
      <bottom style="medium">
        <color auto="1"/>
      </bottom>
      <diagonal/>
    </border>
    <border>
      <left/>
      <right style="thick">
        <color auto="1"/>
      </right>
      <top/>
      <bottom style="medium">
        <color auto="1"/>
      </bottom>
      <diagonal/>
    </border>
    <border>
      <left style="thick">
        <color auto="1"/>
      </left>
      <right/>
      <top/>
      <bottom/>
      <diagonal/>
    </border>
    <border>
      <left style="thick">
        <color auto="1"/>
      </left>
      <right style="thin">
        <color auto="1"/>
      </right>
      <top/>
      <bottom/>
      <diagonal/>
    </border>
    <border>
      <left style="thin">
        <color auto="1"/>
      </left>
      <right style="thick">
        <color auto="1"/>
      </right>
      <top/>
      <bottom/>
      <diagonal/>
    </border>
    <border>
      <left style="medium">
        <color auto="1"/>
      </left>
      <right style="thin">
        <color auto="1"/>
      </right>
      <top style="dashDot">
        <color auto="1"/>
      </top>
      <bottom style="dashDot">
        <color auto="1"/>
      </bottom>
      <diagonal/>
    </border>
    <border>
      <left style="thin">
        <color auto="1"/>
      </left>
      <right style="thin">
        <color auto="1"/>
      </right>
      <top style="dashDot">
        <color auto="1"/>
      </top>
      <bottom style="dashDot">
        <color auto="1"/>
      </bottom>
      <diagonal/>
    </border>
    <border>
      <left style="thin">
        <color auto="1"/>
      </left>
      <right style="medium">
        <color auto="1"/>
      </right>
      <top style="dashDot">
        <color auto="1"/>
      </top>
      <bottom style="dashDot">
        <color auto="1"/>
      </bottom>
      <diagonal/>
    </border>
    <border>
      <left/>
      <right/>
      <top style="dashDot">
        <color auto="1"/>
      </top>
      <bottom style="dashDot">
        <color auto="1"/>
      </bottom>
      <diagonal/>
    </border>
    <border>
      <left style="thick">
        <color auto="1"/>
      </left>
      <right style="thin">
        <color auto="1"/>
      </right>
      <top style="dashDot">
        <color auto="1"/>
      </top>
      <bottom style="dashDot">
        <color auto="1"/>
      </bottom>
      <diagonal/>
    </border>
    <border>
      <left style="thin">
        <color auto="1"/>
      </left>
      <right style="thick">
        <color auto="1"/>
      </right>
      <top style="dashDot">
        <color auto="1"/>
      </top>
      <bottom style="dash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338">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0" fillId="0" borderId="170" xfId="0" applyNumberFormat="1" applyBorder="1" applyAlignment="1">
      <alignment horizontal="center" vertical="center"/>
    </xf>
    <xf numFmtId="3" fontId="7" fillId="0" borderId="230" xfId="0" applyNumberFormat="1" applyFon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0" fontId="0" fillId="65" borderId="232" xfId="0" applyFill="1" applyBorder="1" applyAlignment="1">
      <alignment horizontal="center" vertical="center"/>
    </xf>
    <xf numFmtId="0" fontId="7" fillId="0" borderId="232" xfId="0" applyFont="1" applyBorder="1" applyAlignment="1">
      <alignment vertical="center"/>
    </xf>
    <xf numFmtId="0" fontId="6" fillId="0" borderId="232" xfId="0" applyFont="1" applyBorder="1" applyAlignment="1">
      <alignment vertical="center"/>
    </xf>
    <xf numFmtId="0" fontId="0" fillId="0" borderId="232" xfId="0" applyBorder="1" applyAlignment="1">
      <alignment vertical="center"/>
    </xf>
    <xf numFmtId="3" fontId="7" fillId="0" borderId="0" xfId="0" applyNumberFormat="1" applyFont="1" applyAlignment="1">
      <alignment vertical="center"/>
    </xf>
    <xf numFmtId="0" fontId="0" fillId="0" borderId="233" xfId="0" applyBorder="1" applyAlignment="1">
      <alignment horizontal="center" vertical="center"/>
    </xf>
    <xf numFmtId="0" fontId="7" fillId="0" borderId="234" xfId="0" applyFont="1" applyBorder="1" applyAlignment="1">
      <alignment vertical="center"/>
    </xf>
    <xf numFmtId="0" fontId="6" fillId="0" borderId="234" xfId="0" applyFont="1" applyBorder="1" applyAlignment="1">
      <alignment vertical="center"/>
    </xf>
    <xf numFmtId="0" fontId="0" fillId="0" borderId="234" xfId="0" applyBorder="1" applyAlignment="1">
      <alignment horizontal="center" vertical="center"/>
    </xf>
    <xf numFmtId="0" fontId="7" fillId="0" borderId="235" xfId="0" applyFont="1" applyBorder="1" applyAlignment="1">
      <alignment vertical="center"/>
    </xf>
    <xf numFmtId="1" fontId="7" fillId="0" borderId="234" xfId="0" applyNumberFormat="1" applyFont="1" applyBorder="1" applyAlignment="1">
      <alignment horizontal="center" vertical="center"/>
    </xf>
    <xf numFmtId="0" fontId="0" fillId="0" borderId="234" xfId="0" applyBorder="1" applyAlignment="1">
      <alignment vertical="center"/>
    </xf>
    <xf numFmtId="1" fontId="7" fillId="0" borderId="235" xfId="0" applyNumberFormat="1" applyFont="1" applyBorder="1" applyAlignment="1">
      <alignment horizontal="center" vertical="center"/>
    </xf>
    <xf numFmtId="3" fontId="0" fillId="0" borderId="234" xfId="0" applyNumberFormat="1" applyBorder="1" applyAlignment="1">
      <alignment horizontal="center" vertical="center"/>
    </xf>
    <xf numFmtId="3" fontId="7" fillId="0" borderId="235" xfId="0" applyNumberFormat="1" applyFont="1" applyBorder="1" applyAlignment="1">
      <alignment horizontal="center" vertical="center"/>
    </xf>
    <xf numFmtId="3" fontId="0" fillId="0" borderId="233" xfId="0" applyNumberFormat="1" applyBorder="1" applyAlignment="1">
      <alignment horizontal="center" vertical="center"/>
    </xf>
    <xf numFmtId="3" fontId="7" fillId="0" borderId="234" xfId="0" applyNumberFormat="1" applyFont="1" applyBorder="1" applyAlignment="1">
      <alignment horizontal="center" vertical="center"/>
    </xf>
    <xf numFmtId="0" fontId="261" fillId="0" borderId="0" xfId="0" applyFont="1" applyAlignment="1">
      <alignment vertical="center"/>
    </xf>
    <xf numFmtId="0" fontId="262" fillId="0" borderId="0" xfId="0" applyFont="1" applyAlignment="1">
      <alignment vertical="center"/>
    </xf>
    <xf numFmtId="0" fontId="261" fillId="0" borderId="236" xfId="0" applyFont="1" applyBorder="1" applyAlignment="1">
      <alignment horizontal="center" vertical="center"/>
    </xf>
    <xf numFmtId="0" fontId="262" fillId="0" borderId="232" xfId="0" applyFont="1" applyBorder="1" applyAlignment="1">
      <alignment vertical="center"/>
    </xf>
    <xf numFmtId="0" fontId="261" fillId="0" borderId="232" xfId="0" applyFont="1" applyBorder="1" applyAlignment="1">
      <alignment vertical="center"/>
    </xf>
    <xf numFmtId="0" fontId="262" fillId="0" borderId="237" xfId="0" applyFont="1" applyBorder="1" applyAlignment="1">
      <alignment vertical="center"/>
    </xf>
    <xf numFmtId="0" fontId="261" fillId="0" borderId="238" xfId="0" applyFont="1" applyBorder="1" applyAlignment="1">
      <alignment horizontal="center" vertical="center"/>
    </xf>
    <xf numFmtId="0" fontId="262" fillId="0" borderId="23" xfId="0" applyFont="1" applyBorder="1" applyAlignment="1">
      <alignment horizontal="center" vertical="center"/>
    </xf>
    <xf numFmtId="0" fontId="262" fillId="0" borderId="23" xfId="0" applyFont="1" applyBorder="1" applyAlignment="1">
      <alignment vertical="center"/>
    </xf>
    <xf numFmtId="0" fontId="261" fillId="0" borderId="23" xfId="0" applyFont="1" applyBorder="1" applyAlignment="1">
      <alignment horizontal="center" vertical="center"/>
    </xf>
    <xf numFmtId="0" fontId="262" fillId="0" borderId="142" xfId="0" applyFont="1" applyBorder="1" applyAlignment="1">
      <alignment vertical="center"/>
    </xf>
    <xf numFmtId="3" fontId="262" fillId="0" borderId="23" xfId="0" applyNumberFormat="1" applyFont="1" applyBorder="1" applyAlignment="1">
      <alignment vertical="center"/>
    </xf>
    <xf numFmtId="3" fontId="261" fillId="0" borderId="23" xfId="0" applyNumberFormat="1" applyFont="1" applyBorder="1" applyAlignment="1">
      <alignment horizontal="center" vertical="center"/>
    </xf>
    <xf numFmtId="3" fontId="262" fillId="0" borderId="142" xfId="0" applyNumberFormat="1" applyFont="1" applyBorder="1" applyAlignment="1">
      <alignment horizontal="center" vertical="center"/>
    </xf>
    <xf numFmtId="3" fontId="261" fillId="0" borderId="239" xfId="0" applyNumberFormat="1" applyFont="1" applyBorder="1" applyAlignment="1">
      <alignment horizontal="center" vertical="center"/>
    </xf>
    <xf numFmtId="0" fontId="262" fillId="0" borderId="234" xfId="0" applyFont="1" applyBorder="1" applyAlignment="1">
      <alignment horizontal="center" vertical="center"/>
    </xf>
    <xf numFmtId="0" fontId="261" fillId="0" borderId="234" xfId="0" applyFont="1" applyBorder="1" applyAlignment="1">
      <alignment vertical="center"/>
    </xf>
    <xf numFmtId="0" fontId="262" fillId="0" borderId="240" xfId="0" applyFont="1" applyBorder="1" applyAlignment="1">
      <alignment horizontal="center" vertical="center"/>
    </xf>
    <xf numFmtId="3" fontId="262" fillId="0" borderId="234" xfId="0" applyNumberFormat="1" applyFont="1" applyBorder="1" applyAlignment="1">
      <alignment horizontal="center" vertical="center"/>
    </xf>
    <xf numFmtId="3" fontId="262" fillId="0" borderId="240" xfId="0" applyNumberFormat="1" applyFon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4" fillId="0" borderId="30" xfId="0" applyFont="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263" fillId="66" borderId="139" xfId="0" applyFont="1" applyFill="1" applyBorder="1" applyAlignment="1">
      <alignment horizontal="center" vertical="center"/>
    </xf>
    <xf numFmtId="0" fontId="263" fillId="66" borderId="140" xfId="0" applyFont="1" applyFill="1" applyBorder="1" applyAlignment="1">
      <alignment horizontal="center" vertical="center"/>
    </xf>
    <xf numFmtId="0" fontId="263" fillId="66" borderId="141" xfId="0" applyFont="1" applyFill="1" applyBorder="1" applyAlignment="1">
      <alignment horizontal="center" vertical="center"/>
    </xf>
    <xf numFmtId="0" fontId="189" fillId="65" borderId="231" xfId="0" applyFont="1" applyFill="1" applyBorder="1" applyAlignment="1">
      <alignment horizontal="center"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xf numFmtId="0" fontId="0" fillId="0" borderId="241" xfId="0" applyBorder="1" applyAlignment="1">
      <alignment horizontal="center" vertical="center"/>
    </xf>
    <xf numFmtId="3" fontId="7" fillId="0" borderId="242" xfId="0" applyNumberFormat="1" applyFont="1" applyBorder="1" applyAlignment="1">
      <alignment horizontal="center" vertical="center"/>
    </xf>
    <xf numFmtId="0" fontId="6" fillId="0" borderId="242" xfId="0" applyFont="1" applyBorder="1" applyAlignment="1">
      <alignment vertical="center"/>
    </xf>
    <xf numFmtId="0" fontId="0" fillId="0" borderId="242" xfId="0" applyBorder="1" applyAlignment="1">
      <alignment horizontal="center" vertical="center"/>
    </xf>
    <xf numFmtId="3" fontId="7" fillId="0" borderId="243" xfId="0" applyNumberFormat="1" applyFont="1" applyBorder="1" applyAlignment="1">
      <alignment horizontal="center" vertical="center"/>
    </xf>
    <xf numFmtId="0" fontId="0" fillId="0" borderId="244" xfId="0" applyBorder="1" applyAlignment="1">
      <alignment vertical="center"/>
    </xf>
    <xf numFmtId="0" fontId="0" fillId="0" borderId="242" xfId="0" applyBorder="1" applyAlignment="1">
      <alignment vertical="center"/>
    </xf>
    <xf numFmtId="3" fontId="0" fillId="0" borderId="242" xfId="0" applyNumberFormat="1" applyBorder="1" applyAlignment="1">
      <alignment horizontal="center" vertical="center"/>
    </xf>
    <xf numFmtId="3" fontId="0" fillId="0" borderId="241" xfId="0" applyNumberFormat="1" applyBorder="1" applyAlignment="1">
      <alignment horizontal="center" vertical="center"/>
    </xf>
    <xf numFmtId="3" fontId="261" fillId="0" borderId="245" xfId="0" applyNumberFormat="1" applyFont="1" applyBorder="1" applyAlignment="1">
      <alignment horizontal="center" vertical="center"/>
    </xf>
    <xf numFmtId="3" fontId="262" fillId="0" borderId="242" xfId="0" applyNumberFormat="1" applyFont="1" applyBorder="1" applyAlignment="1">
      <alignment horizontal="center" vertical="center"/>
    </xf>
    <xf numFmtId="0" fontId="261" fillId="0" borderId="242" xfId="0" applyFont="1" applyBorder="1" applyAlignment="1">
      <alignment vertical="center"/>
    </xf>
    <xf numFmtId="3" fontId="262" fillId="0" borderId="246" xfId="0" applyNumberFormat="1" applyFont="1" applyBorder="1" applyAlignment="1">
      <alignment horizontal="center" vertical="center"/>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720.30140335170802</c:v>
                </c:pt>
                <c:pt idx="3">
                  <c:v>152.66022729867731</c:v>
                </c:pt>
                <c:pt idx="4">
                  <c:v>0</c:v>
                </c:pt>
                <c:pt idx="5">
                  <c:v>652.15855288656724</c:v>
                </c:pt>
                <c:pt idx="6">
                  <c:v>145.54746250472073</c:v>
                </c:pt>
                <c:pt idx="7">
                  <c:v>0</c:v>
                </c:pt>
                <c:pt idx="8">
                  <c:v>190.95287992926686</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718.00012091288465</c:v>
                </c:pt>
                <c:pt idx="3">
                  <c:v>402.57273794468387</c:v>
                </c:pt>
                <c:pt idx="4">
                  <c:v>0</c:v>
                </c:pt>
                <c:pt idx="5">
                  <c:v>1487.9262513965955</c:v>
                </c:pt>
                <c:pt idx="6">
                  <c:v>390.67347390651656</c:v>
                </c:pt>
                <c:pt idx="7">
                  <c:v>0</c:v>
                </c:pt>
                <c:pt idx="8">
                  <c:v>303.48447436161024</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c:v>
                </c:pt>
                <c:pt idx="1">
                  <c:v>0</c:v>
                </c:pt>
                <c:pt idx="2">
                  <c:v>118.96751469307694</c:v>
                </c:pt>
                <c:pt idx="3">
                  <c:v>22.230390685235722</c:v>
                </c:pt>
                <c:pt idx="4">
                  <c:v>0</c:v>
                </c:pt>
                <c:pt idx="5">
                  <c:v>50.00776886544211</c:v>
                </c:pt>
                <c:pt idx="6">
                  <c:v>15.830180625144708</c:v>
                </c:pt>
                <c:pt idx="7">
                  <c:v>0</c:v>
                </c:pt>
                <c:pt idx="8">
                  <c:v>72.678046354566888</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118.58742678670927</c:v>
                </c:pt>
                <c:pt idx="3">
                  <c:v>58.622664213817011</c:v>
                </c:pt>
                <c:pt idx="4">
                  <c:v>0</c:v>
                </c:pt>
                <c:pt idx="5">
                  <c:v>114.09475769246981</c:v>
                </c:pt>
                <c:pt idx="6">
                  <c:v>42.490824305455192</c:v>
                </c:pt>
                <c:pt idx="7">
                  <c:v>0</c:v>
                </c:pt>
                <c:pt idx="8" formatCode="0">
                  <c:v>115.50838460103219</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51.334528479498417</c:v>
                </c:pt>
                <c:pt idx="4" formatCode="#,##0">
                  <c:v>0</c:v>
                </c:pt>
                <c:pt idx="5" formatCode="#,##0">
                  <c:v>152.52434047309922</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250</c:v>
                </c:pt>
                <c:pt idx="1">
                  <c:v>0</c:v>
                </c:pt>
                <c:pt idx="2">
                  <c:v>250.80128205128204</c:v>
                </c:pt>
                <c:pt idx="3">
                  <c:v>94.802884615384613</c:v>
                </c:pt>
                <c:pt idx="4">
                  <c:v>0</c:v>
                </c:pt>
                <c:pt idx="5">
                  <c:v>109.57508012820512</c:v>
                </c:pt>
                <c:pt idx="6">
                  <c:v>93.138818108974348</c:v>
                </c:pt>
                <c:pt idx="7">
                  <c:v>0</c:v>
                </c:pt>
                <c:pt idx="8">
                  <c:v>96.797812500000006</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-29.967328664958991</c:v>
                </c:pt>
                <c:pt idx="1">
                  <c:v>-79.081833519032728</c:v>
                </c:pt>
                <c:pt idx="2">
                  <c:v>-127.23745166342798</c:v>
                </c:pt>
                <c:pt idx="3">
                  <c:v>-129.60673177231277</c:v>
                </c:pt>
                <c:pt idx="4">
                  <c:v>-131.88251853724481</c:v>
                </c:pt>
                <c:pt idx="5">
                  <c:v>-134.06437253950747</c:v>
                </c:pt>
                <c:pt idx="6">
                  <c:v>-136.15185229511624</c:v>
                </c:pt>
                <c:pt idx="7">
                  <c:v>-138.14451424511185</c:v>
                </c:pt>
                <c:pt idx="8">
                  <c:v>-140.04191274580791</c:v>
                </c:pt>
                <c:pt idx="9">
                  <c:v>-141.84360005899271</c:v>
                </c:pt>
                <c:pt idx="10">
                  <c:v>-143.54912634208495</c:v>
                </c:pt>
                <c:pt idx="11">
                  <c:v>-145.1580396382432</c:v>
                </c:pt>
                <c:pt idx="12">
                  <c:v>-146.66988586642887</c:v>
                </c:pt>
                <c:pt idx="13">
                  <c:v>-148.08420881142246</c:v>
                </c:pt>
                <c:pt idx="14">
                  <c:v>-149.400550113793</c:v>
                </c:pt>
                <c:pt idx="15">
                  <c:v>-150.61844925982015</c:v>
                </c:pt>
                <c:pt idx="16">
                  <c:v>-151.73744357136911</c:v>
                </c:pt>
                <c:pt idx="17">
                  <c:v>-152.75706819571781</c:v>
                </c:pt>
                <c:pt idx="18">
                  <c:v>-153.6768560953364</c:v>
                </c:pt>
                <c:pt idx="19">
                  <c:v>-154.4963380376187</c:v>
                </c:pt>
                <c:pt idx="20">
                  <c:v>-155.21504258456517</c:v>
                </c:pt>
                <c:pt idx="21">
                  <c:v>-155.83249608241778</c:v>
                </c:pt>
                <c:pt idx="22">
                  <c:v>-156.34822265124575</c:v>
                </c:pt>
                <c:pt idx="23">
                  <c:v>-156.76174417448269</c:v>
                </c:pt>
                <c:pt idx="24">
                  <c:v>-157.07258028841431</c:v>
                </c:pt>
                <c:pt idx="25">
                  <c:v>-157.28024837161689</c:v>
                </c:pt>
                <c:pt idx="26">
                  <c:v>-157.38426353434599</c:v>
                </c:pt>
                <c:pt idx="27">
                  <c:v>-157.38418108287539</c:v>
                </c:pt>
                <c:pt idx="28">
                  <c:v>-157.31504312997629</c:v>
                </c:pt>
                <c:pt idx="29">
                  <c:v>-157.17652511479196</c:v>
                </c:pt>
                <c:pt idx="30">
                  <c:v>-156.96830095102968</c:v>
                </c:pt>
                <c:pt idx="31">
                  <c:v>-156.69004301979112</c:v>
                </c:pt>
                <c:pt idx="32">
                  <c:v>-156.34142216236916</c:v>
                </c:pt>
                <c:pt idx="33">
                  <c:v>-155.92210767301071</c:v>
                </c:pt>
                <c:pt idx="34">
                  <c:v>-155.43176729164571</c:v>
                </c:pt>
                <c:pt idx="35">
                  <c:v>-154.87006719658172</c:v>
                </c:pt>
                <c:pt idx="36">
                  <c:v>-154.23667199716431</c:v>
                </c:pt>
                <c:pt idx="37">
                  <c:v>-153.53124472640306</c:v>
                </c:pt>
                <c:pt idx="38">
                  <c:v>-152.75344683356263</c:v>
                </c:pt>
                <c:pt idx="39">
                  <c:v>-151.90293817671926</c:v>
                </c:pt>
                <c:pt idx="40">
                  <c:v>-150.97937701528215</c:v>
                </c:pt>
                <c:pt idx="41">
                  <c:v>-149.9824200024797</c:v>
                </c:pt>
                <c:pt idx="42">
                  <c:v>-148.91172217781047</c:v>
                </c:pt>
                <c:pt idx="43">
                  <c:v>-147.76693695945872</c:v>
                </c:pt>
                <c:pt idx="44">
                  <c:v>-146.54771613667413</c:v>
                </c:pt>
                <c:pt idx="45">
                  <c:v>-145.25370986211584</c:v>
                </c:pt>
                <c:pt idx="46">
                  <c:v>-143.88456664416054</c:v>
                </c:pt>
                <c:pt idx="47">
                  <c:v>-142.43993333917427</c:v>
                </c:pt>
                <c:pt idx="48">
                  <c:v>-140.919455143748</c:v>
                </c:pt>
                <c:pt idx="49">
                  <c:v>-139.32277558689663</c:v>
                </c:pt>
                <c:pt idx="50">
                  <c:v>-137.64953652222147</c:v>
                </c:pt>
                <c:pt idx="51">
                  <c:v>-135.89937812003572</c:v>
                </c:pt>
                <c:pt idx="52">
                  <c:v>-134.07193885945313</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4.5756760386581918</c:v>
                </c:pt>
                <c:pt idx="1">
                  <c:v>1.7786366779287697</c:v>
                </c:pt>
                <c:pt idx="2">
                  <c:v>-2.7464602960321507</c:v>
                </c:pt>
                <c:pt idx="3">
                  <c:v>-16.033983793071791</c:v>
                </c:pt>
                <c:pt idx="4">
                  <c:v>-28.935073490016489</c:v>
                </c:pt>
                <c:pt idx="5">
                  <c:v>-41.449244291069938</c:v>
                </c:pt>
                <c:pt idx="6">
                  <c:v>-53.576008820485569</c:v>
                </c:pt>
                <c:pt idx="7">
                  <c:v>-65.31487741185083</c:v>
                </c:pt>
                <c:pt idx="8">
                  <c:v>-76.665358097321004</c:v>
                </c:pt>
                <c:pt idx="9">
                  <c:v>-87.626956596802529</c:v>
                </c:pt>
                <c:pt idx="10">
                  <c:v>-98.199176307085381</c:v>
                </c:pt>
                <c:pt idx="11">
                  <c:v>-108.38151829092445</c:v>
                </c:pt>
                <c:pt idx="12">
                  <c:v>-118.1734812660696</c:v>
                </c:pt>
                <c:pt idx="13">
                  <c:v>-127.57456159424409</c:v>
                </c:pt>
                <c:pt idx="14">
                  <c:v>-136.58425327007129</c:v>
                </c:pt>
                <c:pt idx="15">
                  <c:v>-145.2020479099493</c:v>
                </c:pt>
                <c:pt idx="16">
                  <c:v>-153.42743474087328</c:v>
                </c:pt>
                <c:pt idx="17">
                  <c:v>-161.2599005892053</c:v>
                </c:pt>
                <c:pt idx="18">
                  <c:v>-168.69892986939129</c:v>
                </c:pt>
                <c:pt idx="19">
                  <c:v>-175.7440045726251</c:v>
                </c:pt>
                <c:pt idx="20">
                  <c:v>-182.3946042554592</c:v>
                </c:pt>
                <c:pt idx="21">
                  <c:v>-188.65020602836182</c:v>
                </c:pt>
                <c:pt idx="22">
                  <c:v>-194.51028454422044</c:v>
                </c:pt>
                <c:pt idx="23">
                  <c:v>-193.46346305486927</c:v>
                </c:pt>
                <c:pt idx="24">
                  <c:v>-192.30328212378836</c:v>
                </c:pt>
                <c:pt idx="25">
                  <c:v>-191.02920896160163</c:v>
                </c:pt>
                <c:pt idx="26">
                  <c:v>-189.64070827482283</c:v>
                </c:pt>
                <c:pt idx="27">
                  <c:v>-188.13728627595833</c:v>
                </c:pt>
                <c:pt idx="28">
                  <c:v>-186.55522820241754</c:v>
                </c:pt>
                <c:pt idx="29">
                  <c:v>-184.89416446464946</c:v>
                </c:pt>
                <c:pt idx="30">
                  <c:v>-183.15372373603222</c:v>
                </c:pt>
                <c:pt idx="31">
                  <c:v>-181.33353294470885</c:v>
                </c:pt>
                <c:pt idx="32">
                  <c:v>-179.4332172653846</c:v>
                </c:pt>
                <c:pt idx="33">
                  <c:v>-177.45240011108589</c:v>
                </c:pt>
                <c:pt idx="34">
                  <c:v>-175.39070312488033</c:v>
                </c:pt>
                <c:pt idx="35">
                  <c:v>-173.24774617155796</c:v>
                </c:pt>
                <c:pt idx="36">
                  <c:v>-171.02314732927334</c:v>
                </c:pt>
                <c:pt idx="37">
                  <c:v>-168.71652288114834</c:v>
                </c:pt>
                <c:pt idx="38">
                  <c:v>-166.32748730683548</c:v>
                </c:pt>
                <c:pt idx="39">
                  <c:v>-163.85565327404171</c:v>
                </c:pt>
                <c:pt idx="40">
                  <c:v>-161.30063163001216</c:v>
                </c:pt>
                <c:pt idx="41">
                  <c:v>-158.66203139297403</c:v>
                </c:pt>
                <c:pt idx="42">
                  <c:v>-155.9394597435402</c:v>
                </c:pt>
                <c:pt idx="43">
                  <c:v>-153.13252201607236</c:v>
                </c:pt>
                <c:pt idx="44">
                  <c:v>-150.2408216900038</c:v>
                </c:pt>
                <c:pt idx="45">
                  <c:v>-147.26396038112105</c:v>
                </c:pt>
                <c:pt idx="46">
                  <c:v>-144.20153783280492</c:v>
                </c:pt>
                <c:pt idx="47">
                  <c:v>-141.05315190723005</c:v>
                </c:pt>
                <c:pt idx="48">
                  <c:v>-137.81839857652332</c:v>
                </c:pt>
                <c:pt idx="49">
                  <c:v>-134.49687191388065</c:v>
                </c:pt>
                <c:pt idx="50">
                  <c:v>-131.0881640846419</c:v>
                </c:pt>
                <c:pt idx="51">
                  <c:v>-127.59186533732409</c:v>
                </c:pt>
                <c:pt idx="52">
                  <c:v>-124.00756399461225</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-32.847578524934193</c:v>
                </c:pt>
                <c:pt idx="1">
                  <c:v>-86.682625784047502</c:v>
                </c:pt>
                <c:pt idx="2">
                  <c:v>-139.466624855155</c:v>
                </c:pt>
                <c:pt idx="3">
                  <c:v>-142.06362358314504</c:v>
                </c:pt>
                <c:pt idx="4">
                  <c:v>-144.55814304141498</c:v>
                </c:pt>
                <c:pt idx="5">
                  <c:v>-146.94970157739712</c:v>
                </c:pt>
                <c:pt idx="6">
                  <c:v>-149.23781527475671</c:v>
                </c:pt>
                <c:pt idx="7">
                  <c:v>-151.42199794275226</c:v>
                </c:pt>
                <c:pt idx="8">
                  <c:v>-153.50176110554571</c:v>
                </c:pt>
                <c:pt idx="9">
                  <c:v>-155.47661399146264</c:v>
                </c:pt>
                <c:pt idx="10">
                  <c:v>-157.34606352220172</c:v>
                </c:pt>
                <c:pt idx="11">
                  <c:v>-159.10961430199362</c:v>
                </c:pt>
                <c:pt idx="12">
                  <c:v>-160.76676860670889</c:v>
                </c:pt>
                <c:pt idx="13">
                  <c:v>-162.31702637291465</c:v>
                </c:pt>
                <c:pt idx="14">
                  <c:v>-163.75988518687993</c:v>
                </c:pt>
                <c:pt idx="15">
                  <c:v>-165.0948402735292</c:v>
                </c:pt>
                <c:pt idx="16">
                  <c:v>-166.32138448534405</c:v>
                </c:pt>
                <c:pt idx="17">
                  <c:v>-167.43900829121279</c:v>
                </c:pt>
                <c:pt idx="18">
                  <c:v>-168.44719976522745</c:v>
                </c:pt>
                <c:pt idx="19">
                  <c:v>-169.3454445754283</c:v>
                </c:pt>
                <c:pt idx="20">
                  <c:v>-170.13322597249544</c:v>
                </c:pt>
                <c:pt idx="21">
                  <c:v>-170.81002477838715</c:v>
                </c:pt>
                <c:pt idx="22">
                  <c:v>-171.37531937492489</c:v>
                </c:pt>
                <c:pt idx="23">
                  <c:v>-171.82858569232471</c:v>
                </c:pt>
                <c:pt idx="24">
                  <c:v>-172.16929719767464</c:v>
                </c:pt>
                <c:pt idx="25">
                  <c:v>-172.39692488335805</c:v>
                </c:pt>
                <c:pt idx="26">
                  <c:v>-172.51093725542253</c:v>
                </c:pt>
                <c:pt idx="27">
                  <c:v>-172.51084687929372</c:v>
                </c:pt>
                <c:pt idx="28">
                  <c:v>-172.43506387032764</c:v>
                </c:pt>
                <c:pt idx="29">
                  <c:v>-172.28323247314992</c:v>
                </c:pt>
                <c:pt idx="30">
                  <c:v>-172.05499526033597</c:v>
                </c:pt>
                <c:pt idx="31">
                  <c:v>-171.7499931245523</c:v>
                </c:pt>
                <c:pt idx="32">
                  <c:v>-171.36786527066096</c:v>
                </c:pt>
                <c:pt idx="33">
                  <c:v>-170.90824920778681</c:v>
                </c:pt>
                <c:pt idx="34">
                  <c:v>-170.37078074134766</c:v>
                </c:pt>
                <c:pt idx="35">
                  <c:v>-169.75509396504677</c:v>
                </c:pt>
                <c:pt idx="36">
                  <c:v>-169.06082125282776</c:v>
                </c:pt>
                <c:pt idx="37">
                  <c:v>-168.28759325079184</c:v>
                </c:pt>
                <c:pt idx="38">
                  <c:v>-167.43503886907686</c:v>
                </c:pt>
                <c:pt idx="39">
                  <c:v>-166.50278527369832</c:v>
                </c:pt>
                <c:pt idx="40">
                  <c:v>-165.490457878352</c:v>
                </c:pt>
                <c:pt idx="41">
                  <c:v>-164.39768033617807</c:v>
                </c:pt>
                <c:pt idx="42">
                  <c:v>-163.22407453148642</c:v>
                </c:pt>
                <c:pt idx="43">
                  <c:v>-161.96926057144321</c:v>
                </c:pt>
                <c:pt idx="44">
                  <c:v>-160.63285677771833</c:v>
                </c:pt>
                <c:pt idx="45">
                  <c:v>-159.21447967809345</c:v>
                </c:pt>
                <c:pt idx="46">
                  <c:v>-157.71374399803082</c:v>
                </c:pt>
                <c:pt idx="47">
                  <c:v>-156.13026265220242</c:v>
                </c:pt>
                <c:pt idx="48">
                  <c:v>-154.46364673597913</c:v>
                </c:pt>
                <c:pt idx="49">
                  <c:v>-152.71350551688008</c:v>
                </c:pt>
                <c:pt idx="50">
                  <c:v>-150.87944642598177</c:v>
                </c:pt>
                <c:pt idx="51">
                  <c:v>-148.96107504928676</c:v>
                </c:pt>
                <c:pt idx="52">
                  <c:v>-146.95799511905179</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4.8392212514567872</c:v>
                </c:pt>
                <c:pt idx="1">
                  <c:v>1.8810808146674329</c:v>
                </c:pt>
                <c:pt idx="2">
                  <c:v>-2.904648169702714</c:v>
                </c:pt>
                <c:pt idx="3">
                  <c:v>-16.957493157601348</c:v>
                </c:pt>
                <c:pt idx="4">
                  <c:v>-30.601646917820968</c:v>
                </c:pt>
                <c:pt idx="5">
                  <c:v>-43.836596414502694</c:v>
                </c:pt>
                <c:pt idx="6">
                  <c:v>-56.661826200519073</c:v>
                </c:pt>
                <c:pt idx="7">
                  <c:v>-69.0768184061412</c:v>
                </c:pt>
                <c:pt idx="8">
                  <c:v>-81.081052727652406</c:v>
                </c:pt>
                <c:pt idx="9">
                  <c:v>-92.674006415908565</c:v>
                </c:pt>
                <c:pt idx="10">
                  <c:v>-103.85515426484457</c:v>
                </c:pt>
                <c:pt idx="11">
                  <c:v>-114.62396859992683</c:v>
                </c:pt>
                <c:pt idx="12">
                  <c:v>-124.97991926655142</c:v>
                </c:pt>
                <c:pt idx="13">
                  <c:v>-134.92247361838778</c:v>
                </c:pt>
                <c:pt idx="14">
                  <c:v>-144.45109650566761</c:v>
                </c:pt>
                <c:pt idx="15">
                  <c:v>-153.56525026341868</c:v>
                </c:pt>
                <c:pt idx="16">
                  <c:v>-162.26439469964339</c:v>
                </c:pt>
                <c:pt idx="17">
                  <c:v>-170.5479870834418</c:v>
                </c:pt>
                <c:pt idx="18">
                  <c:v>-178.41548213307865</c:v>
                </c:pt>
                <c:pt idx="19">
                  <c:v>-185.86633200399461</c:v>
                </c:pt>
                <c:pt idx="20">
                  <c:v>-192.8999862767609</c:v>
                </c:pt>
                <c:pt idx="21">
                  <c:v>-199.5158919449774</c:v>
                </c:pt>
                <c:pt idx="22">
                  <c:v>-205.71349340311392</c:v>
                </c:pt>
                <c:pt idx="23">
                  <c:v>-204.60637813644058</c:v>
                </c:pt>
                <c:pt idx="24">
                  <c:v>-203.37937426427223</c:v>
                </c:pt>
                <c:pt idx="25">
                  <c:v>-202.03191831016301</c:v>
                </c:pt>
                <c:pt idx="26">
                  <c:v>-200.56344414932781</c:v>
                </c:pt>
                <c:pt idx="27">
                  <c:v>-198.97342955359471</c:v>
                </c:pt>
                <c:pt idx="28">
                  <c:v>-197.30024968119218</c:v>
                </c:pt>
                <c:pt idx="29">
                  <c:v>-195.54351365531988</c:v>
                </c:pt>
                <c:pt idx="30">
                  <c:v>-193.70282876205647</c:v>
                </c:pt>
                <c:pt idx="31">
                  <c:v>-191.77780044172525</c:v>
                </c:pt>
                <c:pt idx="32">
                  <c:v>-189.76803228021896</c:v>
                </c:pt>
                <c:pt idx="33">
                  <c:v>-187.6731260002841</c:v>
                </c:pt>
                <c:pt idx="34">
                  <c:v>-185.49268145276406</c:v>
                </c:pt>
                <c:pt idx="35">
                  <c:v>-183.22629660780117</c:v>
                </c:pt>
                <c:pt idx="36">
                  <c:v>-180.87356754599747</c:v>
                </c:pt>
                <c:pt idx="37">
                  <c:v>-178.43408844953379</c:v>
                </c:pt>
                <c:pt idx="38">
                  <c:v>-175.90745159324723</c:v>
                </c:pt>
                <c:pt idx="39">
                  <c:v>-173.29324733566665</c:v>
                </c:pt>
                <c:pt idx="40">
                  <c:v>-170.59106411000593</c:v>
                </c:pt>
                <c:pt idx="41">
                  <c:v>-167.80048841511513</c:v>
                </c:pt>
                <c:pt idx="42">
                  <c:v>-164.92110480638885</c:v>
                </c:pt>
                <c:pt idx="43">
                  <c:v>-161.95249588663205</c:v>
                </c:pt>
                <c:pt idx="44">
                  <c:v>-158.89424229688291</c:v>
                </c:pt>
                <c:pt idx="45">
                  <c:v>-155.74592270719245</c:v>
                </c:pt>
                <c:pt idx="46">
                  <c:v>-152.50711380736095</c:v>
                </c:pt>
                <c:pt idx="47">
                  <c:v>-149.17739029763075</c:v>
                </c:pt>
                <c:pt idx="48">
                  <c:v>-145.75632487933532</c:v>
                </c:pt>
                <c:pt idx="49">
                  <c:v>-142.24348824550441</c:v>
                </c:pt>
                <c:pt idx="50">
                  <c:v>-138.63844907142501</c:v>
                </c:pt>
                <c:pt idx="51">
                  <c:v>-134.94077400515795</c:v>
                </c:pt>
                <c:pt idx="52">
                  <c:v>-131.15002765800992</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Backup%2005%20Abr%202023\02%20-%20UNIDO\Contrato%2003\Tool%20Development\Version%2004%2005%20-%2021%20Abr\Coefic%20Algoritmo\Base%20Ferramenta%203%20-%20Algoritmo%20RT%202%20-%2029%20May%202022.xlsm" TargetMode="External"/><Relationship Id="rId1" Type="http://schemas.openxmlformats.org/officeDocument/2006/relationships/externalLinkPath" Target="Base%20Ferramenta%203%20-%20Algoritmo%20RT%202%20-%2029%20May%20202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Backup%2005%20Abr%202023\02%20-%20UNIDO\Contrato%2003\Tool%20Development\Version%2004%2005%20-%2021%20Abr\Coefic%20Algoritmo\Base%20Ferramenta%203%20-%20Algoritmo%20RT%203%20-%2029%20May%202022.xlsm" TargetMode="External"/><Relationship Id="rId1" Type="http://schemas.openxmlformats.org/officeDocument/2006/relationships/externalLinkPath" Target="Base%20Ferramenta%203%20-%20Algoritmo%20RT%203%20-%2029%20May%202022.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Backup%2005%20Abr%202023\02%20-%20UNIDO\Contrato%2003\Tool%20Development\Version%2004%2005%20-%2021%20Abr\Coefic%20Algoritmo\Base%20Ferramenta%203%20-%20Algoritmo%20RT%204%20-%2029%20May%202022.xlsm" TargetMode="External"/><Relationship Id="rId1" Type="http://schemas.openxmlformats.org/officeDocument/2006/relationships/externalLinkPath" Target="Base%20Ferramenta%203%20-%20Algoritmo%20RT%204%20-%2029%20May%202022.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Backup%2005%20Abr%202023\02%20-%20UNIDO\Contrato%2003\Tool%20Development\Version%2004%2005%20-%2021%20Abr\Coefic%20Algoritmo\Base%20Ferramenta%203%20-%20Algoritmo%20RT%205%20-%2029%20May%202022.xlsm" TargetMode="External"/><Relationship Id="rId1" Type="http://schemas.openxmlformats.org/officeDocument/2006/relationships/externalLinkPath" Target="Base%20Ferramenta%203%20-%20Algoritmo%20RT%205%20-%2029%20May%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row r="20">
          <cell r="C20">
            <v>1700.8610532091795</v>
          </cell>
        </row>
        <row r="23">
          <cell r="C23">
            <v>229.40484347873712</v>
          </cell>
        </row>
      </sheetData>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row r="20">
          <cell r="C20">
            <v>2650.8205151486627</v>
          </cell>
        </row>
        <row r="23">
          <cell r="C23">
            <v>256.8805210987972</v>
          </cell>
        </row>
      </sheetData>
      <sheetData sheetId="11"/>
      <sheetData sheetId="12"/>
      <sheetData sheetId="13"/>
      <sheetData sheetId="14"/>
      <sheetData sheetId="15"/>
      <sheetData sheetId="16"/>
      <sheetData sheetId="17"/>
      <sheetData sheetId="1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row r="20">
          <cell r="C20">
            <v>5037.3189665097843</v>
          </cell>
        </row>
        <row r="23">
          <cell r="C23">
            <v>422.82909499795545</v>
          </cell>
        </row>
      </sheetData>
      <sheetData sheetId="11"/>
      <sheetData sheetId="12"/>
      <sheetData sheetId="13"/>
      <sheetData sheetId="14"/>
      <sheetData sheetId="15"/>
      <sheetData sheetId="16"/>
      <sheetData sheetId="17"/>
      <sheetData sheetId="1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row r="20">
          <cell r="C20">
            <v>2762.7341298412184</v>
          </cell>
        </row>
        <row r="23">
          <cell r="C23">
            <v>376.67435508002467</v>
          </cell>
        </row>
      </sheetData>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2016" t="s">
        <v>473</v>
      </c>
      <c r="D2" s="2017"/>
      <c r="E2" s="2017"/>
      <c r="F2" s="2017"/>
      <c r="G2" s="2017"/>
      <c r="H2" s="395"/>
      <c r="I2" s="2020" t="s">
        <v>962</v>
      </c>
      <c r="J2" s="2021"/>
      <c r="K2" s="2021"/>
    </row>
    <row r="3" spans="2:18" ht="10.5" customHeight="1" x14ac:dyDescent="0.25">
      <c r="B3" s="394"/>
      <c r="C3" s="393"/>
      <c r="D3" s="393"/>
      <c r="E3" s="393"/>
      <c r="F3" s="393"/>
      <c r="G3" s="393"/>
      <c r="H3" s="394"/>
      <c r="I3" s="394"/>
      <c r="J3" s="394"/>
      <c r="K3" s="394"/>
    </row>
    <row r="4" spans="2:18" ht="37.9" customHeight="1" x14ac:dyDescent="0.25">
      <c r="B4" s="396"/>
      <c r="C4" s="2018" t="s">
        <v>770</v>
      </c>
      <c r="D4" s="2019"/>
      <c r="E4" s="2019"/>
      <c r="F4" s="2019"/>
      <c r="G4" s="2019"/>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2013" t="s">
        <v>497</v>
      </c>
      <c r="K6" s="2015"/>
      <c r="L6" s="2015"/>
      <c r="M6" s="2015"/>
      <c r="N6" s="2015"/>
      <c r="O6" s="2015"/>
      <c r="P6" s="2015"/>
      <c r="Q6" s="2015"/>
      <c r="R6" s="2015"/>
    </row>
    <row r="7" spans="2:18" ht="18" customHeight="1" x14ac:dyDescent="0.25">
      <c r="B7" s="71"/>
      <c r="I7" s="397"/>
      <c r="J7" s="2015"/>
      <c r="K7" s="2015"/>
      <c r="L7" s="2015"/>
      <c r="M7" s="2015"/>
      <c r="N7" s="2015"/>
      <c r="O7" s="2015"/>
      <c r="P7" s="2015"/>
      <c r="Q7" s="2015"/>
      <c r="R7" s="2015"/>
    </row>
    <row r="8" spans="2:18" ht="18" customHeight="1" x14ac:dyDescent="0.25">
      <c r="B8" s="71"/>
      <c r="I8" s="397"/>
      <c r="J8" s="72"/>
      <c r="K8" s="72"/>
      <c r="L8" s="72"/>
      <c r="M8" s="72"/>
      <c r="N8" s="72"/>
      <c r="O8" s="72"/>
      <c r="P8" s="72"/>
      <c r="Q8" s="72"/>
      <c r="R8" s="72"/>
    </row>
    <row r="9" spans="2:18" ht="22.9" customHeight="1" x14ac:dyDescent="0.25">
      <c r="B9" s="71"/>
      <c r="I9" s="105" t="s">
        <v>772</v>
      </c>
      <c r="J9" s="2013" t="s">
        <v>775</v>
      </c>
      <c r="K9" s="2015"/>
      <c r="L9" s="2015"/>
      <c r="M9" s="2015"/>
      <c r="N9" s="2015"/>
      <c r="O9" s="2015"/>
      <c r="P9" s="2015"/>
      <c r="Q9" s="2015"/>
      <c r="R9" s="2015"/>
    </row>
    <row r="10" spans="2:18" ht="22.9" customHeight="1" x14ac:dyDescent="0.25">
      <c r="B10" s="71"/>
      <c r="I10" s="397"/>
      <c r="J10" s="2015"/>
      <c r="K10" s="2015"/>
      <c r="L10" s="2015"/>
      <c r="M10" s="2015"/>
      <c r="N10" s="2015"/>
      <c r="O10" s="2015"/>
      <c r="P10" s="2015"/>
      <c r="Q10" s="2015"/>
      <c r="R10" s="2015"/>
    </row>
    <row r="11" spans="2:18" ht="22.9" customHeight="1" x14ac:dyDescent="0.25">
      <c r="I11" s="397"/>
      <c r="J11" s="2015"/>
      <c r="K11" s="2015"/>
      <c r="L11" s="2015"/>
      <c r="M11" s="2015"/>
      <c r="N11" s="2015"/>
      <c r="O11" s="2015"/>
      <c r="P11" s="2015"/>
      <c r="Q11" s="2015"/>
      <c r="R11" s="2015"/>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2014" t="s">
        <v>776</v>
      </c>
      <c r="K13" s="2014"/>
      <c r="L13" s="2014"/>
      <c r="M13" s="2014"/>
      <c r="N13" s="2014"/>
      <c r="O13" s="2014"/>
      <c r="P13" s="2014"/>
      <c r="Q13" s="2014"/>
      <c r="R13" s="2014"/>
    </row>
    <row r="14" spans="2:18" ht="18" customHeight="1" x14ac:dyDescent="0.25">
      <c r="B14" s="71"/>
      <c r="C14" s="76"/>
      <c r="I14" s="397"/>
      <c r="J14" s="2014"/>
      <c r="K14" s="2014"/>
      <c r="L14" s="2014"/>
      <c r="M14" s="2014"/>
      <c r="N14" s="2014"/>
      <c r="O14" s="2014"/>
      <c r="P14" s="2014"/>
      <c r="Q14" s="2014"/>
      <c r="R14" s="2014"/>
    </row>
    <row r="15" spans="2:18" ht="18" customHeight="1" x14ac:dyDescent="0.25">
      <c r="B15" s="71"/>
      <c r="C15" s="76"/>
      <c r="I15" s="397"/>
      <c r="J15" s="2014"/>
      <c r="K15" s="2014"/>
      <c r="L15" s="2014"/>
      <c r="M15" s="2014"/>
      <c r="N15" s="2014"/>
      <c r="O15" s="2014"/>
      <c r="P15" s="2014"/>
      <c r="Q15" s="2014"/>
      <c r="R15" s="2014"/>
    </row>
    <row r="16" spans="2:18" ht="18" customHeight="1" x14ac:dyDescent="0.25">
      <c r="B16" s="71"/>
      <c r="C16" s="76"/>
      <c r="I16" s="397"/>
      <c r="J16" s="2014"/>
      <c r="K16" s="2014"/>
      <c r="L16" s="2014"/>
      <c r="M16" s="2014"/>
      <c r="N16" s="2014"/>
      <c r="O16" s="2014"/>
      <c r="P16" s="2014"/>
      <c r="Q16" s="2014"/>
      <c r="R16" s="2014"/>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2013" t="s">
        <v>498</v>
      </c>
      <c r="K18" s="2013"/>
      <c r="L18" s="2013"/>
      <c r="M18" s="2013"/>
      <c r="N18" s="2013"/>
      <c r="O18" s="2013"/>
      <c r="P18" s="2013"/>
      <c r="Q18" s="2013"/>
      <c r="R18" s="2013"/>
    </row>
    <row r="19" spans="1:18" ht="18" customHeight="1" x14ac:dyDescent="0.25">
      <c r="B19" s="71"/>
      <c r="D19" s="76"/>
      <c r="E19" s="76"/>
      <c r="F19" s="76"/>
      <c r="G19" s="76"/>
      <c r="H19" s="76"/>
      <c r="I19" s="76"/>
      <c r="J19" s="2013"/>
      <c r="K19" s="2013"/>
      <c r="L19" s="2013"/>
      <c r="M19" s="2013"/>
      <c r="N19" s="2013"/>
      <c r="O19" s="2013"/>
      <c r="P19" s="2013"/>
      <c r="Q19" s="2013"/>
      <c r="R19" s="2013"/>
    </row>
    <row r="20" spans="1:18" ht="18" customHeight="1" x14ac:dyDescent="0.25">
      <c r="B20" s="71"/>
      <c r="C20" s="76"/>
      <c r="D20" s="76"/>
      <c r="E20" s="76"/>
      <c r="F20" s="76"/>
      <c r="G20" s="76"/>
      <c r="H20" s="76"/>
      <c r="I20" s="76"/>
      <c r="J20" s="2013"/>
      <c r="K20" s="2013"/>
      <c r="L20" s="2013"/>
      <c r="M20" s="2013"/>
      <c r="N20" s="2013"/>
      <c r="O20" s="2013"/>
      <c r="P20" s="2013"/>
      <c r="Q20" s="2013"/>
      <c r="R20" s="2013"/>
    </row>
    <row r="21" spans="1:18" ht="40.15" customHeight="1" x14ac:dyDescent="0.25">
      <c r="A21" s="496"/>
      <c r="B21" s="398"/>
      <c r="C21" s="399"/>
      <c r="D21" s="399"/>
      <c r="E21" s="399"/>
      <c r="F21" s="399"/>
      <c r="G21" s="402"/>
      <c r="I21" s="76"/>
      <c r="J21" s="2013"/>
      <c r="K21" s="2013"/>
      <c r="L21" s="2013"/>
      <c r="M21" s="2013"/>
      <c r="N21" s="2013"/>
      <c r="O21" s="2013"/>
      <c r="P21" s="2013"/>
      <c r="Q21" s="2013"/>
      <c r="R21" s="2013"/>
    </row>
    <row r="22" spans="1:18" ht="34.9" customHeight="1" x14ac:dyDescent="0.25">
      <c r="B22" s="73"/>
      <c r="C22" s="73"/>
      <c r="D22" s="73"/>
      <c r="E22" s="73"/>
      <c r="F22" s="73"/>
      <c r="G22" s="73"/>
      <c r="H22" s="73"/>
      <c r="I22" s="73"/>
      <c r="J22" s="2013"/>
      <c r="K22" s="2013"/>
      <c r="L22" s="2013"/>
      <c r="M22" s="2013"/>
      <c r="N22" s="2013"/>
      <c r="O22" s="2013"/>
      <c r="P22" s="2013"/>
      <c r="Q22" s="2013"/>
      <c r="R22" s="2013"/>
    </row>
    <row r="23" spans="1:18" ht="18" customHeight="1" x14ac:dyDescent="0.25">
      <c r="B23" s="73"/>
      <c r="C23" s="198" t="s">
        <v>499</v>
      </c>
      <c r="D23" s="497" t="s">
        <v>472</v>
      </c>
      <c r="E23" s="74"/>
      <c r="F23" s="73"/>
      <c r="G23" s="73"/>
      <c r="H23" s="73"/>
      <c r="J23" s="2013"/>
      <c r="K23" s="2013"/>
      <c r="L23" s="2013"/>
      <c r="M23" s="2013"/>
      <c r="N23" s="2013"/>
      <c r="O23" s="2013"/>
      <c r="P23" s="2013"/>
      <c r="Q23" s="2013"/>
      <c r="R23" s="2013"/>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10" sqref="E10"/>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2022" t="s">
        <v>1000</v>
      </c>
      <c r="E2" s="2023"/>
      <c r="F2" s="2024"/>
      <c r="G2" s="414"/>
      <c r="H2" s="2025" t="s">
        <v>5</v>
      </c>
      <c r="I2" s="2026"/>
      <c r="J2" s="2027"/>
      <c r="K2" s="414"/>
      <c r="L2" s="414"/>
      <c r="M2" s="414"/>
      <c r="N2" s="414"/>
      <c r="O2" s="939"/>
      <c r="P2" s="939" t="s">
        <v>6</v>
      </c>
      <c r="Q2" s="939"/>
      <c r="R2" s="939"/>
      <c r="S2" s="939"/>
      <c r="T2" s="939"/>
      <c r="U2" s="939"/>
      <c r="V2" s="3"/>
      <c r="W2" s="3"/>
      <c r="X2" s="3"/>
      <c r="Y2" s="3"/>
    </row>
    <row r="3" spans="1:25" ht="18" customHeight="1" x14ac:dyDescent="0.25">
      <c r="B3" s="414"/>
      <c r="C3" s="504" t="s">
        <v>486</v>
      </c>
      <c r="D3" s="2022" t="s">
        <v>1001</v>
      </c>
      <c r="E3" s="2023"/>
      <c r="F3" s="2024"/>
      <c r="G3" s="414"/>
      <c r="H3" s="2028"/>
      <c r="I3" s="2029"/>
      <c r="J3" s="2030"/>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2035" t="s">
        <v>473</v>
      </c>
      <c r="M4" s="2036"/>
      <c r="N4" s="2036"/>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2037" t="str">
        <f>Apresentação!I2</f>
        <v>RC-RSU V.1.0 - 15/10/2020</v>
      </c>
      <c r="M5" s="2037"/>
      <c r="N5" s="2037"/>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1097</v>
      </c>
      <c r="G8" s="502" t="s">
        <v>1098</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0.75316389575239862</v>
      </c>
      <c r="F9" s="574">
        <f>(E10)*1000/E8</f>
        <v>0.60739023850999885</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'Coef. Algoritmos'!B3</f>
        <v>250</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250</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45" t="s">
        <v>931</v>
      </c>
      <c r="D16" s="2046"/>
      <c r="E16" s="2046"/>
      <c r="F16" s="2046"/>
      <c r="G16" s="2046"/>
      <c r="H16" s="2046"/>
      <c r="I16" s="2046"/>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2031" t="s">
        <v>16</v>
      </c>
      <c r="D23" s="2034" t="s">
        <v>736</v>
      </c>
      <c r="E23" s="2032"/>
      <c r="F23" s="2032"/>
      <c r="G23" s="2040" t="s">
        <v>830</v>
      </c>
      <c r="H23" s="2040" t="s">
        <v>17</v>
      </c>
      <c r="I23" s="2032"/>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2032"/>
      <c r="D24" s="2033" t="s">
        <v>18</v>
      </c>
      <c r="E24" s="2033" t="s">
        <v>19</v>
      </c>
      <c r="F24" s="2033" t="s">
        <v>20</v>
      </c>
      <c r="G24" s="2032"/>
      <c r="H24" s="2032"/>
      <c r="I24" s="2032"/>
      <c r="J24" s="502"/>
      <c r="K24" s="519"/>
      <c r="L24" s="502"/>
      <c r="M24" s="502"/>
      <c r="N24" s="414"/>
      <c r="O24" s="939"/>
      <c r="P24" s="939"/>
      <c r="Q24" s="939"/>
      <c r="R24" s="939"/>
      <c r="S24" s="939"/>
      <c r="T24" s="939"/>
      <c r="U24" s="939"/>
      <c r="V24" s="3"/>
      <c r="W24" s="7"/>
      <c r="X24" s="7"/>
      <c r="Y24" s="7"/>
    </row>
    <row r="25" spans="1:25" ht="30.4" customHeight="1" x14ac:dyDescent="0.25">
      <c r="B25" s="414"/>
      <c r="C25" s="2032"/>
      <c r="D25" s="2032"/>
      <c r="E25" s="2032"/>
      <c r="F25" s="2032"/>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121</v>
      </c>
      <c r="H26" s="2041">
        <f>E26+E27</f>
        <v>51.4</v>
      </c>
      <c r="I26" s="2043"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7.5</v>
      </c>
      <c r="H27" s="2042"/>
      <c r="I27" s="2044"/>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32.75</v>
      </c>
      <c r="H28" s="2041">
        <f>SUM(E28:E33)</f>
        <v>31.900000000000002</v>
      </c>
      <c r="I28" s="2043"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22.25</v>
      </c>
      <c r="H29" s="2042"/>
      <c r="I29" s="2044"/>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11.5</v>
      </c>
      <c r="H30" s="2042"/>
      <c r="I30" s="2044"/>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6</v>
      </c>
      <c r="H31" s="2042"/>
      <c r="I31" s="2044"/>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5.75</v>
      </c>
      <c r="H32" s="2042"/>
      <c r="I32" s="2044"/>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1.5</v>
      </c>
      <c r="H33" s="2042"/>
      <c r="I33" s="2044"/>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11.125</v>
      </c>
      <c r="H34" s="2041">
        <f>SUM(E34:E37)</f>
        <v>10.14</v>
      </c>
      <c r="I34" s="2048"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2.4</v>
      </c>
      <c r="H35" s="2042"/>
      <c r="I35" s="2044"/>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10</v>
      </c>
      <c r="H36" s="2042"/>
      <c r="I36" s="2044"/>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1.825</v>
      </c>
      <c r="H37" s="2042"/>
      <c r="I37" s="2044"/>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41">
        <f>SUM(E38:E39)</f>
        <v>6.5600000000000023</v>
      </c>
      <c r="I38" s="2048"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16.400000000000006</v>
      </c>
      <c r="H39" s="2042"/>
      <c r="I39" s="2044"/>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250</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250</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250</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2052" t="s">
        <v>48</v>
      </c>
      <c r="D51" s="2050" t="s">
        <v>508</v>
      </c>
      <c r="E51" s="2051"/>
      <c r="F51" s="2051"/>
      <c r="G51" s="2051"/>
      <c r="H51" s="2051"/>
      <c r="I51" s="2051"/>
      <c r="J51" s="2051"/>
      <c r="K51" s="2051"/>
      <c r="L51" s="2051"/>
      <c r="M51" s="2051"/>
      <c r="N51" s="2051"/>
      <c r="O51" s="939"/>
      <c r="P51" s="939"/>
      <c r="Q51" s="939"/>
      <c r="R51" s="939"/>
      <c r="S51" s="939"/>
      <c r="T51" s="939"/>
      <c r="U51" s="939"/>
      <c r="V51" s="3"/>
      <c r="W51" s="3"/>
      <c r="X51" s="3"/>
      <c r="Y51" s="3"/>
    </row>
    <row r="52" spans="1:25" ht="18" customHeight="1" x14ac:dyDescent="0.25">
      <c r="B52" s="414"/>
      <c r="C52" s="2039"/>
      <c r="D52" s="2038" t="s">
        <v>25</v>
      </c>
      <c r="E52" s="2039"/>
      <c r="F52" s="2053" t="s">
        <v>49</v>
      </c>
      <c r="G52" s="2038" t="s">
        <v>475</v>
      </c>
      <c r="H52" s="2039"/>
      <c r="I52" s="2038" t="s">
        <v>476</v>
      </c>
      <c r="J52" s="2038" t="s">
        <v>52</v>
      </c>
      <c r="K52" s="2039"/>
      <c r="L52" s="2038" t="s">
        <v>477</v>
      </c>
      <c r="M52" s="2049"/>
      <c r="N52" s="2047" t="s">
        <v>53</v>
      </c>
      <c r="O52" s="939"/>
      <c r="P52" s="939"/>
      <c r="Q52" s="939"/>
      <c r="R52" s="939"/>
      <c r="S52" s="939"/>
      <c r="T52" s="939"/>
      <c r="U52" s="939"/>
      <c r="V52" s="3"/>
      <c r="W52" s="3"/>
      <c r="X52" s="3"/>
      <c r="Y52" s="3"/>
    </row>
    <row r="53" spans="1:25" ht="31.15" customHeight="1" x14ac:dyDescent="0.25">
      <c r="B53" s="414"/>
      <c r="C53" s="2039"/>
      <c r="D53" s="476" t="s">
        <v>54</v>
      </c>
      <c r="E53" s="476" t="s">
        <v>55</v>
      </c>
      <c r="F53" s="2039"/>
      <c r="G53" s="476" t="s">
        <v>56</v>
      </c>
      <c r="H53" s="476" t="s">
        <v>57</v>
      </c>
      <c r="I53" s="2039"/>
      <c r="J53" s="476" t="s">
        <v>58</v>
      </c>
      <c r="K53" s="476" t="s">
        <v>510</v>
      </c>
      <c r="L53" s="476" t="s">
        <v>478</v>
      </c>
      <c r="M53" s="477" t="s">
        <v>509</v>
      </c>
      <c r="N53" s="2039"/>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121</v>
      </c>
      <c r="E56" s="97">
        <f>G27-E55</f>
        <v>7.5</v>
      </c>
      <c r="F56" s="97">
        <f>G28-F54</f>
        <v>32.75</v>
      </c>
      <c r="G56" s="97">
        <f>G29-G54</f>
        <v>22.25</v>
      </c>
      <c r="H56" s="97">
        <f>G30-H54</f>
        <v>11.5</v>
      </c>
      <c r="I56" s="97">
        <f>G31-I54</f>
        <v>6</v>
      </c>
      <c r="J56" s="97">
        <f>G32-J54</f>
        <v>5.75</v>
      </c>
      <c r="K56" s="97">
        <f>G33-K54</f>
        <v>1.5</v>
      </c>
      <c r="L56" s="97">
        <f>SUM(G34:G37)</f>
        <v>25.349999999999998</v>
      </c>
      <c r="M56" s="97">
        <f>SUM(G38:G39)</f>
        <v>16.400000000000006</v>
      </c>
      <c r="N56" s="97">
        <f>SUM(D56:M56)</f>
        <v>250</v>
      </c>
      <c r="O56" s="939"/>
      <c r="P56" s="939"/>
      <c r="Q56" s="939"/>
      <c r="R56" s="939"/>
      <c r="S56" s="939"/>
      <c r="T56" s="939"/>
      <c r="U56" s="939"/>
      <c r="V56" s="3"/>
      <c r="W56" s="3"/>
      <c r="X56" s="3"/>
      <c r="Y56" s="3"/>
    </row>
    <row r="57" spans="1:25" ht="18" customHeight="1" x14ac:dyDescent="0.25">
      <c r="B57" s="414"/>
      <c r="C57" s="223" t="s">
        <v>53</v>
      </c>
      <c r="D57" s="97">
        <f>SUM(D55:D56)</f>
        <v>121</v>
      </c>
      <c r="E57" s="97">
        <f>SUM(E55:E56)</f>
        <v>7.5</v>
      </c>
      <c r="F57" s="97">
        <f t="shared" ref="F57:L57" si="2">SUM(F54:F56)</f>
        <v>32.75</v>
      </c>
      <c r="G57" s="97">
        <f t="shared" si="2"/>
        <v>22.25</v>
      </c>
      <c r="H57" s="97">
        <f t="shared" si="2"/>
        <v>11.5</v>
      </c>
      <c r="I57" s="97">
        <f t="shared" si="2"/>
        <v>6</v>
      </c>
      <c r="J57" s="97">
        <f t="shared" si="2"/>
        <v>5.75</v>
      </c>
      <c r="K57" s="97">
        <f t="shared" si="2"/>
        <v>1.5</v>
      </c>
      <c r="L57" s="97">
        <f t="shared" si="2"/>
        <v>25.349999999999998</v>
      </c>
      <c r="M57" s="97">
        <f>M56</f>
        <v>16.400000000000006</v>
      </c>
      <c r="N57" s="97">
        <f>SUM(N54:N56)</f>
        <v>250</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19" colorId="23" zoomScale="80" zoomScaleNormal="80" workbookViewId="0">
      <selection activeCell="J21" sqref="J21"/>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54" t="str">
        <f>IF('R-Entrada'!D2&lt;&gt;0,'R-Entrada'!D2,"")</f>
        <v>CIRSOP - Consórcio RSU Oeste Paulista</v>
      </c>
      <c r="E2" s="2055"/>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54" t="str">
        <f>IF('R-Entrada'!D3&lt;&gt;0,'R-Entrada'!D3,"")</f>
        <v>Biodigestão c/ Prod. E. Elétrica</v>
      </c>
      <c r="E3" s="2055"/>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2025" t="s">
        <v>737</v>
      </c>
      <c r="G5" s="2071"/>
      <c r="H5" s="2072"/>
      <c r="I5" s="414"/>
      <c r="J5" s="125"/>
      <c r="K5" s="556" t="s">
        <v>725</v>
      </c>
      <c r="L5" s="414"/>
      <c r="M5" s="414"/>
      <c r="N5" s="2035" t="s">
        <v>473</v>
      </c>
      <c r="O5" s="2080"/>
      <c r="P5" s="2080"/>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73"/>
      <c r="G6" s="2074"/>
      <c r="H6" s="2075"/>
      <c r="I6" s="505"/>
      <c r="J6" s="672"/>
      <c r="K6" s="556" t="s">
        <v>726</v>
      </c>
      <c r="L6" s="414"/>
      <c r="M6" s="414"/>
      <c r="N6" s="2037" t="str">
        <f>Apresentação!I2</f>
        <v>RC-RSU V.1.0 - 15/10/2020</v>
      </c>
      <c r="O6" s="2037"/>
      <c r="P6" s="2037"/>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81" t="s">
        <v>511</v>
      </c>
      <c r="C8" s="2081"/>
      <c r="D8" s="2081"/>
      <c r="E8" s="2081"/>
      <c r="F8" s="2081"/>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2040" t="s">
        <v>48</v>
      </c>
      <c r="D10" s="2034" t="s">
        <v>508</v>
      </c>
      <c r="E10" s="2032"/>
      <c r="F10" s="2032"/>
      <c r="G10" s="2032"/>
      <c r="H10" s="2032"/>
      <c r="I10" s="2032"/>
      <c r="J10" s="2032"/>
      <c r="K10" s="2032"/>
      <c r="L10" s="2032"/>
      <c r="M10" s="2032"/>
      <c r="N10" s="2032"/>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2032"/>
      <c r="D11" s="2034" t="s">
        <v>25</v>
      </c>
      <c r="E11" s="2032"/>
      <c r="F11" s="2040" t="s">
        <v>49</v>
      </c>
      <c r="G11" s="2034" t="s">
        <v>475</v>
      </c>
      <c r="H11" s="2032"/>
      <c r="I11" s="2034" t="s">
        <v>476</v>
      </c>
      <c r="J11" s="2034" t="s">
        <v>52</v>
      </c>
      <c r="K11" s="2032"/>
      <c r="L11" s="2034" t="s">
        <v>477</v>
      </c>
      <c r="M11" s="2032"/>
      <c r="N11" s="2070"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2032"/>
      <c r="D12" s="480" t="s">
        <v>54</v>
      </c>
      <c r="E12" s="480" t="s">
        <v>55</v>
      </c>
      <c r="F12" s="2032"/>
      <c r="G12" s="480" t="s">
        <v>56</v>
      </c>
      <c r="H12" s="480" t="s">
        <v>57</v>
      </c>
      <c r="I12" s="2032"/>
      <c r="J12" s="480" t="s">
        <v>58</v>
      </c>
      <c r="K12" s="480" t="s">
        <v>510</v>
      </c>
      <c r="L12" s="480" t="s">
        <v>478</v>
      </c>
      <c r="M12" s="474" t="s">
        <v>509</v>
      </c>
      <c r="N12" s="2032"/>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121</v>
      </c>
      <c r="E15" s="115">
        <f>'R-Entrada'!E56</f>
        <v>7.5</v>
      </c>
      <c r="F15" s="115">
        <f>'R-Entrada'!F56</f>
        <v>32.75</v>
      </c>
      <c r="G15" s="115">
        <f>'R-Entrada'!G56</f>
        <v>22.25</v>
      </c>
      <c r="H15" s="115">
        <f>'R-Entrada'!H56</f>
        <v>11.5</v>
      </c>
      <c r="I15" s="115">
        <f>'R-Entrada'!I56</f>
        <v>6</v>
      </c>
      <c r="J15" s="115">
        <f>'R-Entrada'!J56</f>
        <v>5.75</v>
      </c>
      <c r="K15" s="115">
        <f>'R-Entrada'!K56</f>
        <v>1.5</v>
      </c>
      <c r="L15" s="115">
        <f>'R-Entrada'!L56</f>
        <v>25.349999999999998</v>
      </c>
      <c r="M15" s="115">
        <f>'R-Entrada'!M56</f>
        <v>16.400000000000006</v>
      </c>
      <c r="N15" s="92">
        <f>SUM(D15:M15)</f>
        <v>250</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121</v>
      </c>
      <c r="E16" s="147">
        <f>SUM(E14:E15)</f>
        <v>7.5</v>
      </c>
      <c r="F16" s="147">
        <f t="shared" ref="F16:L16" si="0">SUM(F13:F15)</f>
        <v>32.75</v>
      </c>
      <c r="G16" s="147">
        <f t="shared" si="0"/>
        <v>22.25</v>
      </c>
      <c r="H16" s="147">
        <f t="shared" si="0"/>
        <v>11.5</v>
      </c>
      <c r="I16" s="147">
        <f t="shared" si="0"/>
        <v>6</v>
      </c>
      <c r="J16" s="147">
        <f t="shared" si="0"/>
        <v>5.75</v>
      </c>
      <c r="K16" s="147">
        <f t="shared" si="0"/>
        <v>1.5</v>
      </c>
      <c r="L16" s="147">
        <f t="shared" si="0"/>
        <v>25.349999999999998</v>
      </c>
      <c r="M16" s="147">
        <f>M15</f>
        <v>16.400000000000006</v>
      </c>
      <c r="N16" s="92">
        <f>SUM(N13:N15)</f>
        <v>250</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31.900000000000002</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8.1875</v>
      </c>
      <c r="M24" s="108">
        <f>IF($E$28="Sim",F$13*'R-Avançado'!$H$11/100*$E$29/$N$13,0)</f>
        <v>0</v>
      </c>
      <c r="N24" s="108">
        <f>IF($E$32="Sim",F$13*'R-Avançado'!$G$11/100*$E$33/$N$13,0)</f>
        <v>0</v>
      </c>
      <c r="O24" s="600">
        <f>IF(AND($I$25&gt;0,$I$24="Sim"),$I$27/$N$15*F$15*'R-Avançado'!$F$11/100,0)</f>
        <v>8.1875</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250</v>
      </c>
      <c r="J25" s="563"/>
      <c r="K25" s="597" t="s">
        <v>29</v>
      </c>
      <c r="L25" s="107">
        <f t="shared" si="1"/>
        <v>5.5625</v>
      </c>
      <c r="M25" s="108">
        <f>IF($E$28="Sim",G$13*'R-Avançado'!$H$11/100*$E$29/$N$13,0)</f>
        <v>0</v>
      </c>
      <c r="N25" s="108">
        <f>IF($E$32="Sim",G$13*'R-Avançado'!$G$11/100*$E$33/$N$13,0)</f>
        <v>0</v>
      </c>
      <c r="O25" s="600">
        <f>IF(AND($I$25&gt;0,$I$24="Sim"),$I$27/$N$15*G$15*'R-Avançado'!$F$11/100,0)</f>
        <v>5.5625</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100</v>
      </c>
      <c r="J26" s="2077" t="str">
        <f>IF(AND(I24="Sim",I27&lt;&gt;0,I27&lt;50),"Mín. é 50 t/d. Rever Célula I26","")</f>
        <v/>
      </c>
      <c r="K26" s="597" t="s">
        <v>78</v>
      </c>
      <c r="L26" s="107">
        <f t="shared" si="1"/>
        <v>2.875</v>
      </c>
      <c r="M26" s="108">
        <f>IF($E$28="Sim",H$13*'R-Avançado'!$H$11/100*$E$29/$N$13,0)</f>
        <v>0</v>
      </c>
      <c r="N26" s="108">
        <f>IF($E$32="Sim",H$13*'R-Avançado'!$G$11/100*$E$33/$N$13,0)</f>
        <v>0</v>
      </c>
      <c r="O26" s="600">
        <f>IF(AND($I$25&gt;0,$I$24="Sim"),$I$27/$N$15*H$15*'R-Avançado'!$F$11/100,0)</f>
        <v>2.875</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250</v>
      </c>
      <c r="J27" s="2078"/>
      <c r="K27" s="597" t="s">
        <v>31</v>
      </c>
      <c r="L27" s="107">
        <f t="shared" si="1"/>
        <v>1.5</v>
      </c>
      <c r="M27" s="108">
        <f>IF($E$28="Sim",I$13*'R-Avançado'!$H$11/100*$E$29/$N$13,0)</f>
        <v>0</v>
      </c>
      <c r="N27" s="108">
        <f>IF($E$32="Sim",I$13*'R-Avançado'!$G$11/100*$E$33/$N$13,0)</f>
        <v>0</v>
      </c>
      <c r="O27" s="600">
        <f>IF(AND($I$25&gt;0,$I$24="Sim"),$I$27/$N$15*I$15*'R-Avançado'!$F$11/100,0)</f>
        <v>1.5</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77" t="str">
        <f>IF(E29&gt;100,"Máx. é 100 t/d. Rever Célula E25","")</f>
        <v/>
      </c>
      <c r="G28" s="612"/>
      <c r="H28" s="566" t="s">
        <v>81</v>
      </c>
      <c r="I28" s="915" t="s">
        <v>62</v>
      </c>
      <c r="J28" s="503"/>
      <c r="K28" s="597" t="s">
        <v>32</v>
      </c>
      <c r="L28" s="107">
        <f t="shared" si="1"/>
        <v>1.4375</v>
      </c>
      <c r="M28" s="108">
        <f>IF($E$28="Sim",J$13*'R-Avançado'!$H$11/100*$E$29/$N$13,0)</f>
        <v>0</v>
      </c>
      <c r="N28" s="108">
        <f>IF($E$32="Sim",J$13*'R-Avançado'!$G$11/100*$E$33/$N$13,0)</f>
        <v>0</v>
      </c>
      <c r="O28" s="600">
        <f>IF(AND($I$25&gt;0,$I$24="Sim"),$I$27/$N$15*J$15*'R-Avançado'!$F$11/100,0)</f>
        <v>1.4375</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78"/>
      <c r="G29" s="612"/>
      <c r="H29" s="566" t="s">
        <v>83</v>
      </c>
      <c r="I29" s="915" t="s">
        <v>61</v>
      </c>
      <c r="J29" s="503"/>
      <c r="K29" s="597" t="s">
        <v>84</v>
      </c>
      <c r="L29" s="107">
        <f t="shared" si="1"/>
        <v>0.375</v>
      </c>
      <c r="M29" s="108">
        <f>IF($E$28="Sim",K$13*'R-Avançado'!$H$11/100*$E$29/$N$13,0)</f>
        <v>0</v>
      </c>
      <c r="N29" s="108">
        <f>IF($E$32="Sim",K$13*'R-Avançado'!$G$11/100*$E$33/$N$13,0)</f>
        <v>0</v>
      </c>
      <c r="O29" s="600">
        <f>IF(AND($I$25&gt;0,$I$24="Sim"),$I$27/$N$15*K$15*'R-Avançado'!$F$11/100,0)</f>
        <v>0.375</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78"/>
      <c r="G30" s="414"/>
      <c r="H30" s="414"/>
      <c r="I30" s="414"/>
      <c r="J30" s="574"/>
      <c r="K30" s="598" t="s">
        <v>513</v>
      </c>
      <c r="L30" s="109">
        <f>SUM(L24:L29)</f>
        <v>19.9375</v>
      </c>
      <c r="M30" s="190">
        <f>SUM(M24:M29)</f>
        <v>0</v>
      </c>
      <c r="N30" s="190">
        <f>SUM(N24:N29)</f>
        <v>0</v>
      </c>
      <c r="O30" s="601">
        <f>SUM(O24:O29)</f>
        <v>19.9375</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58" t="s">
        <v>85</v>
      </c>
      <c r="H31" s="2059"/>
      <c r="I31" s="2060"/>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77" t="str">
        <f>IF(AND(E24&gt;0,E33&lt;50,E33&gt;0),"Mín. é 50 t/d. Rever Célula E25","")</f>
        <v/>
      </c>
      <c r="G32" s="603"/>
      <c r="H32" s="566" t="s">
        <v>92</v>
      </c>
      <c r="I32" s="703" t="s">
        <v>89</v>
      </c>
      <c r="J32" s="414"/>
      <c r="K32" s="223" t="s">
        <v>780</v>
      </c>
      <c r="L32" s="92">
        <f>O32+O33</f>
        <v>109.22499999999999</v>
      </c>
      <c r="M32" s="616"/>
      <c r="N32" s="943" t="s">
        <v>54</v>
      </c>
      <c r="O32" s="941">
        <f>IF(AND($I$25&gt;0,$I$24="Sim"),I27/N15*D15*'R-Avançado'!E11/100,0)</f>
        <v>102.85</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78"/>
      <c r="G33" s="603"/>
      <c r="H33" s="566" t="s">
        <v>93</v>
      </c>
      <c r="I33" s="703" t="s">
        <v>89</v>
      </c>
      <c r="J33" s="414"/>
      <c r="K33" s="223" t="s">
        <v>781</v>
      </c>
      <c r="L33" s="92">
        <f>'R-Entrada'!E45</f>
        <v>0</v>
      </c>
      <c r="M33" s="617"/>
      <c r="N33" s="943" t="s">
        <v>55</v>
      </c>
      <c r="O33" s="941">
        <f>IF(AND($I$25&gt;0,$I$24="Sim"),I27/N15*E15*'R-Avançado'!E11/100,0)</f>
        <v>6.375</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78"/>
      <c r="G34" s="613"/>
      <c r="H34" s="566" t="s">
        <v>960</v>
      </c>
      <c r="I34" s="914" t="s">
        <v>89</v>
      </c>
      <c r="J34" s="414"/>
      <c r="K34" s="614" t="s">
        <v>818</v>
      </c>
      <c r="L34" s="92">
        <f>SUM(M34:O34)</f>
        <v>94.5</v>
      </c>
      <c r="M34" s="92">
        <f>IF(E28="Sim",E29*(1-'R-Avançado'!H11/100)*0.9,0)</f>
        <v>0</v>
      </c>
      <c r="N34" s="942">
        <f>IF(E32="Sim",E33*(1-'R-Avançado'!G11/100)*0.9,0)</f>
        <v>0</v>
      </c>
      <c r="O34" s="92">
        <f>D43+E43+F43+G43+H43+L43</f>
        <v>94.5</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26.337500000000006</v>
      </c>
      <c r="M35" s="92">
        <f>IF(E28="Sim",E29*(1-'R-Avançado'!H11/100)*0.1,0)</f>
        <v>0</v>
      </c>
      <c r="N35" s="92">
        <f>IF(E32="Sim",E33*(1-'R-Avançado'!G11/100)*0.1,0)</f>
        <v>0</v>
      </c>
      <c r="O35" s="92">
        <f>M43+K43+J43+I43</f>
        <v>26.337500000000006</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2038" t="s">
        <v>514</v>
      </c>
      <c r="E38" s="2039"/>
      <c r="F38" s="2039"/>
      <c r="G38" s="2039"/>
      <c r="H38" s="2039"/>
      <c r="I38" s="2039"/>
      <c r="J38" s="2039"/>
      <c r="K38" s="2039"/>
      <c r="L38" s="2039"/>
      <c r="M38" s="2039"/>
      <c r="N38" s="2039"/>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2038" t="s">
        <v>25</v>
      </c>
      <c r="E39" s="2076"/>
      <c r="F39" s="2053" t="s">
        <v>49</v>
      </c>
      <c r="G39" s="2038" t="s">
        <v>475</v>
      </c>
      <c r="H39" s="2076"/>
      <c r="I39" s="2038" t="s">
        <v>51</v>
      </c>
      <c r="J39" s="2038" t="s">
        <v>52</v>
      </c>
      <c r="K39" s="2076"/>
      <c r="L39" s="2038" t="s">
        <v>477</v>
      </c>
      <c r="M39" s="2076"/>
      <c r="N39" s="2047"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79"/>
      <c r="G40" s="476" t="s">
        <v>56</v>
      </c>
      <c r="H40" s="476" t="s">
        <v>57</v>
      </c>
      <c r="I40" s="2076"/>
      <c r="J40" s="476" t="s">
        <v>58</v>
      </c>
      <c r="K40" s="476" t="s">
        <v>510</v>
      </c>
      <c r="L40" s="476" t="s">
        <v>478</v>
      </c>
      <c r="M40" s="477" t="s">
        <v>509</v>
      </c>
      <c r="N40" s="2076"/>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121</v>
      </c>
      <c r="E41" s="114">
        <f t="shared" si="2"/>
        <v>7.5</v>
      </c>
      <c r="F41" s="114">
        <f t="shared" si="2"/>
        <v>32.75</v>
      </c>
      <c r="G41" s="114">
        <f t="shared" si="2"/>
        <v>22.25</v>
      </c>
      <c r="H41" s="114">
        <f t="shared" si="2"/>
        <v>11.5</v>
      </c>
      <c r="I41" s="114">
        <f t="shared" si="2"/>
        <v>6</v>
      </c>
      <c r="J41" s="114">
        <f t="shared" si="2"/>
        <v>5.75</v>
      </c>
      <c r="K41" s="114">
        <f t="shared" si="2"/>
        <v>1.5</v>
      </c>
      <c r="L41" s="114">
        <f t="shared" si="2"/>
        <v>25.349999999999998</v>
      </c>
      <c r="M41" s="114">
        <f t="shared" si="2"/>
        <v>16.400000000000006</v>
      </c>
      <c r="N41" s="92">
        <f>SUM(D41:M41)</f>
        <v>250</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102.85</v>
      </c>
      <c r="E42" s="114">
        <f>O33</f>
        <v>6.375</v>
      </c>
      <c r="F42" s="114">
        <f>O24</f>
        <v>8.1875</v>
      </c>
      <c r="G42" s="114">
        <f>O25</f>
        <v>5.5625</v>
      </c>
      <c r="H42" s="114">
        <f>O26</f>
        <v>2.875</v>
      </c>
      <c r="I42" s="114">
        <f>O27</f>
        <v>1.5</v>
      </c>
      <c r="J42" s="114">
        <f>O28</f>
        <v>1.4375</v>
      </c>
      <c r="K42" s="114">
        <f>O29</f>
        <v>0.375</v>
      </c>
      <c r="L42" s="114">
        <v>0</v>
      </c>
      <c r="M42" s="114">
        <v>0</v>
      </c>
      <c r="N42" s="92">
        <f>SUM(D42:M42)</f>
        <v>129.16249999999999</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18.150000000000006</v>
      </c>
      <c r="E43" s="115">
        <f t="shared" si="3"/>
        <v>1.125</v>
      </c>
      <c r="F43" s="115">
        <f t="shared" si="3"/>
        <v>24.5625</v>
      </c>
      <c r="G43" s="115">
        <f t="shared" si="3"/>
        <v>16.6875</v>
      </c>
      <c r="H43" s="115">
        <f t="shared" si="3"/>
        <v>8.625</v>
      </c>
      <c r="I43" s="115">
        <f t="shared" si="3"/>
        <v>4.5</v>
      </c>
      <c r="J43" s="115">
        <f t="shared" si="3"/>
        <v>4.3125</v>
      </c>
      <c r="K43" s="115">
        <f t="shared" si="3"/>
        <v>1.125</v>
      </c>
      <c r="L43" s="115">
        <f t="shared" si="3"/>
        <v>25.349999999999998</v>
      </c>
      <c r="M43" s="115">
        <f t="shared" si="3"/>
        <v>16.400000000000006</v>
      </c>
      <c r="N43" s="92">
        <f>SUM(D43:M43)</f>
        <v>120.83750000000001</v>
      </c>
      <c r="O43" s="520"/>
      <c r="P43" s="469"/>
      <c r="Q43" s="516"/>
      <c r="R43" s="516"/>
      <c r="S43" s="516" t="s">
        <v>62</v>
      </c>
      <c r="T43" s="516">
        <f>IF($I$28="CDR",O34,0)</f>
        <v>94.5</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0</v>
      </c>
      <c r="E44" s="92">
        <f t="shared" si="4"/>
        <v>0</v>
      </c>
      <c r="F44" s="92">
        <f t="shared" si="4"/>
        <v>0</v>
      </c>
      <c r="G44" s="92">
        <f t="shared" si="4"/>
        <v>0</v>
      </c>
      <c r="H44" s="92">
        <f t="shared" si="4"/>
        <v>0</v>
      </c>
      <c r="I44" s="92">
        <f t="shared" si="4"/>
        <v>0</v>
      </c>
      <c r="J44" s="92">
        <f t="shared" si="4"/>
        <v>0</v>
      </c>
      <c r="K44" s="92">
        <f t="shared" si="4"/>
        <v>0</v>
      </c>
      <c r="L44" s="92">
        <f t="shared" si="4"/>
        <v>0</v>
      </c>
      <c r="M44" s="92">
        <f t="shared" si="4"/>
        <v>0</v>
      </c>
      <c r="N44" s="92">
        <f>SUM(D44:M44)</f>
        <v>0</v>
      </c>
      <c r="O44" s="520"/>
      <c r="P44" s="469"/>
      <c r="Q44" s="516"/>
      <c r="R44" s="516" t="s">
        <v>99</v>
      </c>
      <c r="S44" s="516" t="s">
        <v>64</v>
      </c>
      <c r="T44" s="516">
        <f>IF($I$28="Incineração",O34+O35,0)</f>
        <v>0</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94.5</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44.887500000000003</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94.5</v>
      </c>
      <c r="F51" s="414"/>
      <c r="G51" s="86"/>
      <c r="H51" s="111" t="s">
        <v>520</v>
      </c>
      <c r="I51" s="92">
        <f>IF(E52=0,I49,0)</f>
        <v>94.5</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0</v>
      </c>
      <c r="F52" s="414"/>
      <c r="G52" s="86"/>
      <c r="H52" s="111" t="s">
        <v>521</v>
      </c>
      <c r="I52" s="92">
        <f>IF(E52&gt;0,I49,0)</f>
        <v>0</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47.25</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2.3624999999999998</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109.22499999999999</v>
      </c>
      <c r="F59" s="337">
        <f>IF(E59&gt;0,E59/E60,"")</f>
        <v>1</v>
      </c>
      <c r="G59" s="413"/>
      <c r="H59" s="125"/>
      <c r="I59" s="111" t="s">
        <v>110</v>
      </c>
      <c r="J59" s="124">
        <v>100</v>
      </c>
      <c r="K59" s="625" t="str">
        <f>IF(J59&lt;&gt;0,"&gt;&gt;&gt;&gt;","")</f>
        <v>&gt;&gt;&gt;&gt;</v>
      </c>
      <c r="L59" s="626">
        <f>IF(J59&gt;0,J59/100*E60,"")</f>
        <v>109.22499999999999</v>
      </c>
      <c r="M59" s="615" t="str">
        <f>IF(J59&gt;0,"t/d","")</f>
        <v>t/d</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109.22499999999999</v>
      </c>
      <c r="F60" s="339">
        <f>IF(E60&gt;0,E60/E60,"")</f>
        <v>1</v>
      </c>
      <c r="G60" s="413"/>
      <c r="H60" s="125"/>
      <c r="I60" s="111" t="s">
        <v>112</v>
      </c>
      <c r="J60" s="124">
        <v>0</v>
      </c>
      <c r="K60" s="415" t="str">
        <f>IF(J60&lt;&gt;0,"&gt;&gt;&gt;&gt;","")</f>
        <v/>
      </c>
      <c r="L60" s="623" t="str">
        <f>IF(J60&gt;0,J60/100*E60,"")</f>
        <v/>
      </c>
      <c r="M60" s="416" t="str">
        <f>IF(J60&gt;0,"t/d","")</f>
        <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56" t="s">
        <v>113</v>
      </c>
      <c r="O61" s="2057"/>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109.22499999999999</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0</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92.841249999999988</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600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0</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92.841249999999988</v>
      </c>
      <c r="K68" s="413"/>
      <c r="L68" s="413"/>
      <c r="M68" s="125"/>
      <c r="N68" s="111" t="s">
        <v>134</v>
      </c>
      <c r="O68" s="633">
        <f>O64-O64*(F69+F71)</f>
        <v>41.778562499999992</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20553.414375</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3425.5690625000002</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65" t="s">
        <v>126</v>
      </c>
      <c r="J72" s="2066"/>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23.210312499999997</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44.236124999999994</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63" t="s">
        <v>533</v>
      </c>
      <c r="E77" s="2064"/>
      <c r="F77" s="2064"/>
      <c r="G77" s="2064"/>
      <c r="H77" s="2064"/>
      <c r="I77" s="2064"/>
      <c r="J77" s="2064"/>
      <c r="K77" s="2064"/>
      <c r="L77" s="2064"/>
      <c r="M77" s="2064"/>
      <c r="N77" s="2064"/>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63" t="s">
        <v>25</v>
      </c>
      <c r="E78" s="2064"/>
      <c r="F78" s="2068" t="s">
        <v>49</v>
      </c>
      <c r="G78" s="2063" t="s">
        <v>475</v>
      </c>
      <c r="H78" s="2064"/>
      <c r="I78" s="2063" t="s">
        <v>476</v>
      </c>
      <c r="J78" s="2063" t="s">
        <v>52</v>
      </c>
      <c r="K78" s="2064"/>
      <c r="L78" s="2063" t="s">
        <v>477</v>
      </c>
      <c r="M78" s="2064"/>
      <c r="N78" s="2067"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69"/>
      <c r="G79" s="481" t="s">
        <v>56</v>
      </c>
      <c r="H79" s="481" t="s">
        <v>57</v>
      </c>
      <c r="I79" s="2064"/>
      <c r="J79" s="481" t="s">
        <v>58</v>
      </c>
      <c r="K79" s="481" t="s">
        <v>510</v>
      </c>
      <c r="L79" s="481" t="s">
        <v>478</v>
      </c>
      <c r="M79" s="482" t="s">
        <v>509</v>
      </c>
      <c r="N79" s="2064"/>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18.150000000000006</v>
      </c>
      <c r="E80" s="128">
        <f t="shared" si="5"/>
        <v>1.125</v>
      </c>
      <c r="F80" s="128">
        <f t="shared" si="5"/>
        <v>24.5625</v>
      </c>
      <c r="G80" s="128">
        <f t="shared" si="5"/>
        <v>16.6875</v>
      </c>
      <c r="H80" s="128">
        <f t="shared" si="5"/>
        <v>8.625</v>
      </c>
      <c r="I80" s="128">
        <f t="shared" si="5"/>
        <v>4.5</v>
      </c>
      <c r="J80" s="128">
        <f t="shared" si="5"/>
        <v>4.3125</v>
      </c>
      <c r="K80" s="128">
        <f t="shared" si="5"/>
        <v>1.125</v>
      </c>
      <c r="L80" s="128">
        <f t="shared" si="5"/>
        <v>25.349999999999998</v>
      </c>
      <c r="M80" s="128">
        <f t="shared" si="5"/>
        <v>16.400000000000006</v>
      </c>
      <c r="N80" s="641">
        <f>SUM(D80:M80)</f>
        <v>120.83750000000001</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0</v>
      </c>
      <c r="E81" s="134">
        <f t="shared" si="6"/>
        <v>0</v>
      </c>
      <c r="F81" s="134">
        <f t="shared" si="6"/>
        <v>0</v>
      </c>
      <c r="G81" s="134">
        <f t="shared" si="6"/>
        <v>0</v>
      </c>
      <c r="H81" s="134">
        <f t="shared" si="6"/>
        <v>0</v>
      </c>
      <c r="I81" s="134">
        <f t="shared" si="6"/>
        <v>0</v>
      </c>
      <c r="J81" s="134">
        <f t="shared" si="6"/>
        <v>0</v>
      </c>
      <c r="K81" s="134">
        <f t="shared" si="6"/>
        <v>0</v>
      </c>
      <c r="L81" s="134">
        <f t="shared" si="6"/>
        <v>0</v>
      </c>
      <c r="M81" s="134">
        <f t="shared" si="6"/>
        <v>0</v>
      </c>
      <c r="N81" s="642">
        <f>SUM(D81:M81)</f>
        <v>0</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18.150000000000006</v>
      </c>
      <c r="E82" s="134">
        <f t="shared" si="7"/>
        <v>1.125</v>
      </c>
      <c r="F82" s="134">
        <f t="shared" si="7"/>
        <v>24.5625</v>
      </c>
      <c r="G82" s="134">
        <f t="shared" si="7"/>
        <v>16.6875</v>
      </c>
      <c r="H82" s="134">
        <f t="shared" si="7"/>
        <v>8.625</v>
      </c>
      <c r="I82" s="134">
        <f t="shared" si="7"/>
        <v>4.5</v>
      </c>
      <c r="J82" s="134">
        <f t="shared" si="7"/>
        <v>4.3125</v>
      </c>
      <c r="K82" s="134">
        <f t="shared" si="7"/>
        <v>1.125</v>
      </c>
      <c r="L82" s="134">
        <f t="shared" si="7"/>
        <v>25.349999999999998</v>
      </c>
      <c r="M82" s="134">
        <f t="shared" si="7"/>
        <v>16.400000000000006</v>
      </c>
      <c r="N82" s="642">
        <f>SUM(D82:M82)</f>
        <v>120.83750000000001</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18.150000000000006</v>
      </c>
      <c r="E86" s="191">
        <f t="shared" si="8"/>
        <v>1.125</v>
      </c>
      <c r="F86" s="191">
        <f t="shared" si="8"/>
        <v>24.5625</v>
      </c>
      <c r="G86" s="191">
        <f t="shared" si="8"/>
        <v>16.6875</v>
      </c>
      <c r="H86" s="191">
        <f t="shared" si="8"/>
        <v>8.625</v>
      </c>
      <c r="I86" s="191">
        <f t="shared" si="8"/>
        <v>0</v>
      </c>
      <c r="J86" s="191">
        <f t="shared" si="8"/>
        <v>0</v>
      </c>
      <c r="K86" s="191">
        <f t="shared" si="8"/>
        <v>0</v>
      </c>
      <c r="L86" s="191">
        <f t="shared" si="8"/>
        <v>25.349999999999998</v>
      </c>
      <c r="M86" s="191">
        <f t="shared" si="8"/>
        <v>0</v>
      </c>
      <c r="N86" s="191">
        <f>SUM(D86:M86)</f>
        <v>94.5</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18.150000000000006</v>
      </c>
      <c r="E87" s="136">
        <f>IF($E$51&gt;0,E43,0)</f>
        <v>1.125</v>
      </c>
      <c r="F87" s="136">
        <f>IF($E$51&gt;0,F43,0)</f>
        <v>24.5625</v>
      </c>
      <c r="G87" s="136">
        <f>IF($E$51&gt;0,G43,0)</f>
        <v>16.6875</v>
      </c>
      <c r="H87" s="136">
        <f>IF($E$51&gt;0,H43,0)</f>
        <v>8.625</v>
      </c>
      <c r="I87" s="126"/>
      <c r="J87" s="126"/>
      <c r="K87" s="126"/>
      <c r="L87" s="149">
        <f>IF($E$51&gt;0,L43,0)</f>
        <v>25.349999999999998</v>
      </c>
      <c r="M87" s="136"/>
      <c r="N87" s="649">
        <f>SUM(D87:M87)</f>
        <v>94.5</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0</v>
      </c>
      <c r="E90" s="128">
        <f t="shared" si="9"/>
        <v>0</v>
      </c>
      <c r="F90" s="128">
        <f t="shared" si="9"/>
        <v>0</v>
      </c>
      <c r="G90" s="128">
        <f t="shared" si="9"/>
        <v>0</v>
      </c>
      <c r="H90" s="128">
        <f t="shared" si="9"/>
        <v>0</v>
      </c>
      <c r="I90" s="128">
        <f t="shared" si="9"/>
        <v>4.5</v>
      </c>
      <c r="J90" s="128">
        <f t="shared" si="9"/>
        <v>4.3125</v>
      </c>
      <c r="K90" s="128">
        <f t="shared" si="9"/>
        <v>1.125</v>
      </c>
      <c r="L90" s="128">
        <f t="shared" si="9"/>
        <v>0</v>
      </c>
      <c r="M90" s="128">
        <f t="shared" si="9"/>
        <v>16.400000000000006</v>
      </c>
      <c r="N90" s="641">
        <f>SUM(D90:M90)</f>
        <v>26.337500000000006</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0</v>
      </c>
      <c r="E92" s="191">
        <f>E90-E94+E97+(IF(I29="Incineração",O33,0))</f>
        <v>0</v>
      </c>
      <c r="F92" s="191">
        <f t="shared" ref="F92:L92" si="10">F90-F94</f>
        <v>0</v>
      </c>
      <c r="G92" s="191">
        <f t="shared" si="10"/>
        <v>0</v>
      </c>
      <c r="H92" s="191">
        <f t="shared" si="10"/>
        <v>0</v>
      </c>
      <c r="I92" s="191">
        <f t="shared" si="10"/>
        <v>0</v>
      </c>
      <c r="J92" s="191">
        <f t="shared" si="10"/>
        <v>0</v>
      </c>
      <c r="K92" s="191">
        <f t="shared" si="10"/>
        <v>0</v>
      </c>
      <c r="L92" s="191">
        <f t="shared" si="10"/>
        <v>0</v>
      </c>
      <c r="M92" s="191">
        <f>M90-M94+M100+M101</f>
        <v>0</v>
      </c>
      <c r="N92" s="191">
        <f>SUM(D92:M93)</f>
        <v>0</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4.5</v>
      </c>
      <c r="J94" s="191">
        <f t="shared" si="11"/>
        <v>4.3125</v>
      </c>
      <c r="K94" s="191">
        <f t="shared" si="11"/>
        <v>1.125</v>
      </c>
      <c r="L94" s="191">
        <f t="shared" si="11"/>
        <v>0</v>
      </c>
      <c r="M94" s="191">
        <f>SUM(M95:M101)</f>
        <v>86.860312500000006</v>
      </c>
      <c r="N94" s="191">
        <f t="shared" ref="N94:N101" si="12">SUM(D94:M94)</f>
        <v>96.797812500000006</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4.5</v>
      </c>
      <c r="J96" s="134">
        <f t="shared" si="14"/>
        <v>4.3125</v>
      </c>
      <c r="K96" s="134">
        <f t="shared" si="14"/>
        <v>1.125</v>
      </c>
      <c r="L96" s="134">
        <f>IF(OR($I$28="Incineração",I28="CDR"),0,L43)</f>
        <v>0</v>
      </c>
      <c r="M96" s="134">
        <f>IF($I$28="Incineração",0,M43)</f>
        <v>16.400000000000006</v>
      </c>
      <c r="N96" s="642">
        <f t="shared" si="12"/>
        <v>26.337500000000006</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70.460312500000001</v>
      </c>
      <c r="N100" s="642">
        <f t="shared" si="12"/>
        <v>70.460312500000001</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0</v>
      </c>
      <c r="N101" s="642">
        <f t="shared" si="12"/>
        <v>0</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0</v>
      </c>
      <c r="F107" s="584" t="str">
        <f>IF(AND(H106="Sim",E107=0),"Valor '0,00', mesmo com 'Sim' porque não há mistos sem triagem disponíveis","")</f>
        <v>Valor '0,00', mesmo com 'Sim' porque não há mistos sem triagem disponíveis</v>
      </c>
      <c r="G107" s="553"/>
      <c r="H107" s="553"/>
      <c r="I107" s="553"/>
      <c r="J107" s="553"/>
      <c r="K107" s="553"/>
      <c r="L107" s="653"/>
      <c r="M107" s="587"/>
      <c r="N107" s="119" t="s">
        <v>531</v>
      </c>
      <c r="O107" s="656">
        <f>IF(E112&gt;0,K112*J90*(E110/E112+E107/E112)*(E110+E107)/E112,0)</f>
        <v>0</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Neste caso assinale 'Não' acima.</v>
      </c>
      <c r="G108" s="553"/>
      <c r="H108" s="585"/>
      <c r="I108" s="553"/>
      <c r="J108" s="583"/>
      <c r="K108" s="553"/>
      <c r="L108" s="653"/>
      <c r="M108" s="587"/>
      <c r="N108" s="119" t="s">
        <v>153</v>
      </c>
      <c r="O108" s="656">
        <f>IF(E112&gt;0,K90*K112*(E107/E112+E110/E112)*(E107+E110)/E112,0)</f>
        <v>0</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61" t="str">
        <f>IF(AND(E112&gt;0,E112&lt;500),"Cap. mín. é 500 t/d.  Rever envios à incineração em H106, E30, E34 ou I28","")</f>
        <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0</v>
      </c>
      <c r="F110" s="2062"/>
      <c r="G110" s="588"/>
      <c r="H110" s="588"/>
      <c r="I110" s="588"/>
      <c r="J110" s="592"/>
      <c r="K110" s="651"/>
      <c r="L110" s="653"/>
      <c r="M110" s="587"/>
      <c r="N110" s="119" t="s">
        <v>156</v>
      </c>
      <c r="O110" s="656">
        <f>(E112*J111/100)*(1-J113/100)</f>
        <v>0</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0</v>
      </c>
      <c r="F111" s="2062"/>
      <c r="G111" s="653"/>
      <c r="H111" s="590"/>
      <c r="I111" s="111" t="s">
        <v>157</v>
      </c>
      <c r="J111" s="192">
        <f>'R-Avançado'!F29</f>
        <v>20</v>
      </c>
      <c r="K111" s="652"/>
      <c r="L111" s="653"/>
      <c r="M111" s="587"/>
      <c r="N111" s="119" t="s">
        <v>135</v>
      </c>
      <c r="O111" s="657">
        <f>E112*E114*J109/100</f>
        <v>0</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0</v>
      </c>
      <c r="F112" s="2062"/>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62"/>
      <c r="G113" s="142"/>
      <c r="H113" s="142"/>
      <c r="I113" s="111" t="s">
        <v>160</v>
      </c>
      <c r="J113" s="143">
        <v>0</v>
      </c>
      <c r="K113" s="652"/>
      <c r="L113" s="653"/>
      <c r="M113" s="587"/>
      <c r="N113" s="119" t="s">
        <v>161</v>
      </c>
      <c r="O113" s="654">
        <f>E112*(1-J111/100)-O107-O108</f>
        <v>0</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0</v>
      </c>
      <c r="F114" s="2062"/>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62"/>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96.797812500000006</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65.523468750000006</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I24" sqref="I24"/>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82" t="str">
        <f>IF('R-Entrada'!D2&lt;&gt;0,'R-Entrada'!D2,"")</f>
        <v>CIRSOP - Consórcio RSU Oeste Paulista</v>
      </c>
      <c r="E2" s="2083"/>
      <c r="F2" s="463"/>
      <c r="G2" s="463"/>
      <c r="H2" s="463"/>
      <c r="I2" s="463"/>
      <c r="J2" s="463"/>
      <c r="K2" s="463"/>
      <c r="L2" s="463"/>
      <c r="M2" s="463"/>
      <c r="N2" s="463"/>
      <c r="O2" s="463"/>
      <c r="P2" s="463"/>
      <c r="Q2" s="463"/>
      <c r="R2" s="463"/>
      <c r="S2" s="463"/>
      <c r="T2" s="463"/>
      <c r="U2" s="463"/>
    </row>
    <row r="3" spans="1:21" ht="15" customHeight="1" x14ac:dyDescent="0.25">
      <c r="B3" s="463"/>
      <c r="C3" s="445" t="s">
        <v>486</v>
      </c>
      <c r="D3" s="2082" t="str">
        <f>IF('R-Entrada'!D3&lt;&gt;0,'R-Entrada'!D3,"")</f>
        <v>Biodigestão c/ Prod. E. Elétrica</v>
      </c>
      <c r="E3" s="2083"/>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84" t="s">
        <v>473</v>
      </c>
      <c r="O5" s="2085"/>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2037" t="str">
        <f>Apresentação!I2</f>
        <v>RC-RSU V.1.0 - 15/10/2020</v>
      </c>
      <c r="O6" s="2085"/>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97" t="s">
        <v>958</v>
      </c>
      <c r="F8" s="2098"/>
      <c r="G8" s="2098"/>
      <c r="H8" s="2099"/>
      <c r="I8" s="463"/>
      <c r="J8" s="2102"/>
      <c r="K8" s="2103"/>
      <c r="L8" s="2100" t="s">
        <v>186</v>
      </c>
      <c r="M8" s="2100" t="s">
        <v>535</v>
      </c>
      <c r="N8" s="463"/>
      <c r="O8" s="463"/>
      <c r="P8" s="463"/>
      <c r="Q8" s="463"/>
      <c r="R8" s="463"/>
      <c r="S8" s="463"/>
      <c r="T8" s="463"/>
      <c r="U8" s="463"/>
    </row>
    <row r="9" spans="1:21" ht="18" customHeight="1" x14ac:dyDescent="0.25">
      <c r="A9" s="463"/>
      <c r="B9" s="463"/>
      <c r="C9" s="463"/>
      <c r="D9" s="2108"/>
      <c r="E9" s="718" t="s">
        <v>25</v>
      </c>
      <c r="F9" s="2097" t="s">
        <v>959</v>
      </c>
      <c r="G9" s="2098"/>
      <c r="H9" s="2099"/>
      <c r="I9" s="463"/>
      <c r="J9" s="2104"/>
      <c r="K9" s="2105"/>
      <c r="L9" s="2101"/>
      <c r="M9" s="2101"/>
      <c r="N9" s="463"/>
      <c r="O9" s="463"/>
      <c r="P9" s="463"/>
      <c r="Q9" s="463"/>
      <c r="R9" s="463"/>
      <c r="S9" s="463"/>
      <c r="T9" s="463"/>
      <c r="U9" s="463"/>
    </row>
    <row r="10" spans="1:21" ht="18" customHeight="1" x14ac:dyDescent="0.25">
      <c r="A10" s="463"/>
      <c r="B10" s="463"/>
      <c r="C10" s="463"/>
      <c r="D10" s="2109"/>
      <c r="E10" s="492" t="s">
        <v>730</v>
      </c>
      <c r="F10" s="492" t="s">
        <v>730</v>
      </c>
      <c r="G10" s="492" t="s">
        <v>731</v>
      </c>
      <c r="H10" s="492" t="s">
        <v>557</v>
      </c>
      <c r="I10" s="463"/>
      <c r="J10" s="2106"/>
      <c r="K10" s="2107"/>
      <c r="L10" s="2101"/>
      <c r="M10" s="2101"/>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92" t="s">
        <v>536</v>
      </c>
      <c r="K11" s="2092"/>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92" t="s">
        <v>537</v>
      </c>
      <c r="K12" s="2092"/>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110" t="s">
        <v>191</v>
      </c>
      <c r="E17" s="489" t="s">
        <v>192</v>
      </c>
      <c r="F17" s="489" t="s">
        <v>999</v>
      </c>
      <c r="G17" s="463"/>
      <c r="H17" s="2112"/>
      <c r="I17" s="2112" t="s">
        <v>193</v>
      </c>
      <c r="J17" s="2064"/>
      <c r="K17" s="463"/>
      <c r="L17" s="2111" t="s">
        <v>744</v>
      </c>
      <c r="M17" s="2076"/>
      <c r="N17" s="463"/>
      <c r="O17" s="463"/>
      <c r="P17" s="463"/>
      <c r="Q17" s="463"/>
      <c r="R17" s="463"/>
      <c r="S17" s="463"/>
      <c r="T17" s="463"/>
      <c r="U17" s="463"/>
    </row>
    <row r="18" spans="1:21" ht="18" customHeight="1" x14ac:dyDescent="0.25">
      <c r="A18" s="463"/>
      <c r="B18" s="463"/>
      <c r="C18" s="700"/>
      <c r="D18" s="2064"/>
      <c r="E18" s="489" t="s">
        <v>1062</v>
      </c>
      <c r="F18" s="489" t="s">
        <v>998</v>
      </c>
      <c r="G18" s="463"/>
      <c r="H18" s="2064"/>
      <c r="I18" s="489" t="s">
        <v>189</v>
      </c>
      <c r="J18" s="689" t="s">
        <v>132</v>
      </c>
      <c r="K18" s="463"/>
      <c r="L18" s="2076"/>
      <c r="M18" s="2076"/>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600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90" t="s">
        <v>745</v>
      </c>
      <c r="E23" s="2091"/>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90" t="s">
        <v>538</v>
      </c>
      <c r="E24" s="2091"/>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94"/>
      <c r="D27" s="2095"/>
      <c r="E27" s="2095"/>
      <c r="F27" s="321" t="s">
        <v>195</v>
      </c>
      <c r="G27" s="463"/>
      <c r="H27" s="2096" t="s">
        <v>539</v>
      </c>
      <c r="I27" s="2076"/>
      <c r="J27" s="2076"/>
      <c r="K27" s="463"/>
      <c r="L27" s="2093"/>
      <c r="M27" s="2064"/>
      <c r="N27" s="2064"/>
      <c r="O27" s="489" t="s">
        <v>289</v>
      </c>
      <c r="P27" s="463"/>
      <c r="Q27" s="463"/>
      <c r="R27" s="463"/>
      <c r="S27" s="463"/>
      <c r="T27" s="463"/>
      <c r="U27" s="463"/>
    </row>
    <row r="28" spans="1:21" ht="18" customHeight="1" x14ac:dyDescent="0.25">
      <c r="A28" s="463"/>
      <c r="B28" s="463"/>
      <c r="C28" s="2090" t="s">
        <v>746</v>
      </c>
      <c r="D28" s="2091"/>
      <c r="E28" s="2091"/>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90" t="s">
        <v>196</v>
      </c>
      <c r="D29" s="2091"/>
      <c r="E29" s="2091"/>
      <c r="F29" s="205">
        <v>20</v>
      </c>
      <c r="G29" s="463"/>
      <c r="H29" s="205">
        <v>50</v>
      </c>
      <c r="I29" s="205">
        <v>30</v>
      </c>
      <c r="J29" s="205">
        <v>10</v>
      </c>
      <c r="K29" s="463"/>
      <c r="L29" s="2092" t="s">
        <v>541</v>
      </c>
      <c r="M29" s="2087"/>
      <c r="N29" s="2087"/>
      <c r="O29" s="1516">
        <v>35</v>
      </c>
      <c r="P29" s="463"/>
      <c r="Q29" s="463"/>
      <c r="R29" s="463"/>
      <c r="S29" s="463"/>
      <c r="T29" s="463"/>
      <c r="U29" s="463"/>
    </row>
    <row r="30" spans="1:21" ht="18" customHeight="1" x14ac:dyDescent="0.25">
      <c r="A30" s="463"/>
      <c r="B30" s="463"/>
      <c r="C30" s="2090" t="s">
        <v>159</v>
      </c>
      <c r="D30" s="2091"/>
      <c r="E30" s="2091"/>
      <c r="F30" s="205">
        <v>90</v>
      </c>
      <c r="G30" s="463"/>
      <c r="H30" s="163"/>
      <c r="I30" s="204"/>
      <c r="J30" s="163"/>
      <c r="K30" s="463"/>
      <c r="L30" s="2092" t="s">
        <v>747</v>
      </c>
      <c r="M30" s="2087"/>
      <c r="N30" s="2087"/>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88"/>
      <c r="C33" s="2089"/>
      <c r="D33" s="2089"/>
      <c r="E33" s="2038" t="s">
        <v>198</v>
      </c>
      <c r="F33" s="2076"/>
      <c r="G33" s="2076"/>
      <c r="H33" s="2076"/>
      <c r="I33" s="2076"/>
      <c r="J33" s="2076"/>
      <c r="K33" s="2076"/>
      <c r="L33" s="2076"/>
      <c r="M33" s="2076"/>
      <c r="N33" s="2076"/>
      <c r="O33" s="463"/>
      <c r="P33" s="463"/>
      <c r="Q33" s="463"/>
      <c r="R33" s="463"/>
      <c r="S33" s="463"/>
      <c r="T33" s="463"/>
      <c r="U33" s="463"/>
    </row>
    <row r="34" spans="1:21" ht="18" customHeight="1" x14ac:dyDescent="0.25">
      <c r="A34" s="463"/>
      <c r="B34" s="2089"/>
      <c r="C34" s="2089"/>
      <c r="D34" s="2089"/>
      <c r="E34" s="2038" t="s">
        <v>25</v>
      </c>
      <c r="F34" s="2076"/>
      <c r="G34" s="2053" t="s">
        <v>49</v>
      </c>
      <c r="H34" s="2038" t="s">
        <v>475</v>
      </c>
      <c r="I34" s="2076"/>
      <c r="J34" s="2038" t="s">
        <v>476</v>
      </c>
      <c r="K34" s="2038" t="s">
        <v>52</v>
      </c>
      <c r="L34" s="2076"/>
      <c r="M34" s="2038" t="s">
        <v>477</v>
      </c>
      <c r="N34" s="2076"/>
      <c r="O34" s="463"/>
      <c r="P34" s="463"/>
      <c r="Q34" s="463"/>
      <c r="R34" s="463"/>
      <c r="S34" s="463"/>
      <c r="T34" s="463"/>
      <c r="U34" s="463"/>
    </row>
    <row r="35" spans="1:21" ht="18" customHeight="1" x14ac:dyDescent="0.25">
      <c r="A35" s="463"/>
      <c r="B35" s="2089"/>
      <c r="C35" s="2089"/>
      <c r="D35" s="2089"/>
      <c r="E35" s="476" t="s">
        <v>54</v>
      </c>
      <c r="F35" s="476" t="s">
        <v>479</v>
      </c>
      <c r="G35" s="2076"/>
      <c r="H35" s="476" t="s">
        <v>56</v>
      </c>
      <c r="I35" s="476" t="s">
        <v>57</v>
      </c>
      <c r="J35" s="2076"/>
      <c r="K35" s="476" t="s">
        <v>58</v>
      </c>
      <c r="L35" s="476" t="s">
        <v>510</v>
      </c>
      <c r="M35" s="476" t="s">
        <v>478</v>
      </c>
      <c r="N35" s="476" t="s">
        <v>509</v>
      </c>
      <c r="O35" s="463"/>
      <c r="P35" s="463"/>
      <c r="Q35" s="463"/>
      <c r="R35" s="463"/>
      <c r="S35" s="463"/>
      <c r="T35" s="463"/>
      <c r="U35" s="463"/>
    </row>
    <row r="36" spans="1:21" ht="18" customHeight="1" x14ac:dyDescent="0.25">
      <c r="A36" s="463"/>
      <c r="B36" s="2092" t="s">
        <v>480</v>
      </c>
      <c r="C36" s="2087"/>
      <c r="D36" s="2087"/>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92" t="s">
        <v>748</v>
      </c>
      <c r="C37" s="2087"/>
      <c r="D37" s="2087"/>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86" t="s">
        <v>831</v>
      </c>
      <c r="C38" s="2087"/>
      <c r="D38" s="2087"/>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41" t="s">
        <v>834</v>
      </c>
      <c r="C1" s="2142"/>
      <c r="D1" s="2142"/>
      <c r="E1" s="2142"/>
      <c r="F1" s="2142"/>
      <c r="G1" s="2142"/>
      <c r="H1" s="2142"/>
      <c r="I1" s="2142"/>
      <c r="J1" s="2142"/>
      <c r="K1" s="2142"/>
      <c r="L1" s="2142"/>
      <c r="M1" s="2142"/>
      <c r="N1" s="2142"/>
      <c r="O1" s="2142"/>
      <c r="P1" s="2143"/>
      <c r="Q1" s="2143"/>
      <c r="R1" s="2128" t="s">
        <v>199</v>
      </c>
      <c r="S1" s="2129"/>
      <c r="T1" s="2129"/>
      <c r="U1" s="2129"/>
      <c r="V1" s="2134" t="str">
        <f>IF('R-Entrada'!D3&lt;&gt;0,'R-Entrada'!D3,"")</f>
        <v>Biodigestão c/ Prod. E. Elétrica</v>
      </c>
      <c r="W1" s="2135"/>
      <c r="X1" s="2135"/>
      <c r="Y1" s="2135"/>
      <c r="Z1" s="2135"/>
      <c r="AA1" s="2135"/>
      <c r="AB1" s="2136"/>
      <c r="AC1" s="2128" t="s">
        <v>4</v>
      </c>
      <c r="AD1" s="2129"/>
      <c r="AE1" s="2129"/>
      <c r="AF1" s="2129"/>
      <c r="AG1" s="2134" t="str">
        <f>IF('R-Entrada'!D2&lt;&gt;0,'R-Entrada'!D2,"")</f>
        <v>CIRSOP - Consórcio RSU Oeste Paulista</v>
      </c>
      <c r="AH1" s="2135"/>
      <c r="AI1" s="2135"/>
      <c r="AJ1" s="2135"/>
      <c r="AK1" s="2135"/>
      <c r="AL1" s="2135"/>
      <c r="AM1" s="2135"/>
      <c r="AN1" s="2135"/>
      <c r="AO1" s="2135"/>
      <c r="AP1" s="2135"/>
      <c r="AQ1" s="2135"/>
      <c r="AR1" s="2136"/>
      <c r="AS1" s="980" t="s">
        <v>828</v>
      </c>
      <c r="AT1" s="977"/>
      <c r="AV1" s="158"/>
    </row>
    <row r="2" spans="2:69" s="157" customFormat="1" ht="3" customHeight="1" x14ac:dyDescent="0.25">
      <c r="B2" s="2137"/>
      <c r="C2" s="2119"/>
      <c r="D2" s="2119"/>
      <c r="E2" s="2119"/>
      <c r="F2" s="2119"/>
      <c r="G2" s="2119"/>
      <c r="H2" s="2119"/>
      <c r="I2" s="2120"/>
      <c r="J2" s="159"/>
      <c r="K2" s="2132"/>
      <c r="L2" s="2119"/>
      <c r="M2" s="2119"/>
      <c r="N2" s="2119"/>
      <c r="O2" s="2119"/>
      <c r="P2" s="2119"/>
      <c r="Q2" s="2119"/>
      <c r="R2" s="2119"/>
      <c r="S2" s="2119"/>
      <c r="T2" s="2119"/>
      <c r="U2" s="2119"/>
      <c r="V2" s="2119"/>
      <c r="W2" s="2119"/>
      <c r="X2" s="2119"/>
      <c r="Y2" s="2119"/>
      <c r="Z2" s="2119"/>
      <c r="AA2" s="2119"/>
      <c r="AB2" s="2119"/>
      <c r="AC2" s="2119"/>
      <c r="AD2" s="2119"/>
      <c r="AE2" s="2119"/>
      <c r="AF2" s="2119"/>
      <c r="AG2" s="2119"/>
      <c r="AH2" s="2119"/>
      <c r="AI2" s="2119"/>
      <c r="AJ2" s="2120"/>
      <c r="AK2" s="2132"/>
      <c r="AL2" s="2119"/>
      <c r="AM2" s="2119"/>
      <c r="AN2" s="2119"/>
      <c r="AO2" s="2119"/>
      <c r="AP2" s="2119"/>
      <c r="AQ2" s="2119"/>
      <c r="AR2" s="2119"/>
      <c r="AS2" s="2119"/>
      <c r="AT2" s="2133"/>
      <c r="AU2" s="158"/>
    </row>
    <row r="3" spans="2:69" s="157" customFormat="1" ht="16.899999999999999" customHeight="1" x14ac:dyDescent="0.25">
      <c r="B3" s="160"/>
      <c r="C3" s="151">
        <f>'R-Entrada'!E14</f>
        <v>250</v>
      </c>
      <c r="D3" s="161"/>
      <c r="E3" s="2118" t="s">
        <v>200</v>
      </c>
      <c r="F3" s="2119"/>
      <c r="G3" s="2119"/>
      <c r="H3" s="2120"/>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118" t="s">
        <v>201</v>
      </c>
      <c r="F5" s="2119"/>
      <c r="G5" s="2119"/>
      <c r="H5" s="2120"/>
      <c r="I5" s="159"/>
      <c r="J5" s="159"/>
      <c r="K5" s="159"/>
      <c r="L5" s="159"/>
      <c r="M5" s="159"/>
      <c r="N5" s="159"/>
      <c r="O5" s="159"/>
      <c r="P5" s="159"/>
      <c r="Q5" s="159"/>
      <c r="R5" s="159"/>
      <c r="S5" s="159"/>
      <c r="T5" s="159"/>
      <c r="U5" s="159"/>
      <c r="V5" s="159"/>
      <c r="W5" s="159"/>
      <c r="X5" s="159"/>
      <c r="Y5" s="159"/>
      <c r="Z5" s="159"/>
      <c r="AA5" s="159"/>
      <c r="AB5" s="2138" t="s">
        <v>473</v>
      </c>
      <c r="AC5" s="2080"/>
      <c r="AD5" s="2080"/>
      <c r="AE5" s="2080"/>
      <c r="AF5" s="2080"/>
      <c r="AG5" s="2080"/>
      <c r="AH5" s="2080"/>
      <c r="AI5" s="2080"/>
      <c r="AJ5" s="2080"/>
      <c r="AK5" s="2080"/>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118" t="s">
        <v>59</v>
      </c>
      <c r="F7" s="2119"/>
      <c r="G7" s="2119"/>
      <c r="H7" s="2120"/>
      <c r="I7" s="159"/>
      <c r="J7" s="159"/>
      <c r="K7" s="159"/>
      <c r="L7" s="159"/>
      <c r="M7" s="159"/>
      <c r="N7" s="159"/>
      <c r="O7" s="159"/>
      <c r="P7" s="159"/>
      <c r="Q7" s="159"/>
      <c r="R7" s="159"/>
      <c r="S7" s="159"/>
      <c r="T7" s="159"/>
      <c r="U7" s="159"/>
      <c r="V7" s="159"/>
      <c r="W7" s="159"/>
      <c r="X7" s="159"/>
      <c r="Y7" s="159"/>
      <c r="Z7" s="159"/>
      <c r="AA7" s="159"/>
      <c r="AB7" s="2139" t="str">
        <f>Apresentação!I2</f>
        <v>RC-RSU V.1.0 - 15/10/2020</v>
      </c>
      <c r="AC7" s="2140"/>
      <c r="AD7" s="2140"/>
      <c r="AE7" s="2140"/>
      <c r="AF7" s="2140"/>
      <c r="AG7" s="2140"/>
      <c r="AH7" s="2140"/>
      <c r="AI7" s="2140"/>
      <c r="AJ7" s="2140"/>
      <c r="AK7" s="2140"/>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250</v>
      </c>
      <c r="D9" s="159"/>
      <c r="E9" s="2118" t="s">
        <v>202</v>
      </c>
      <c r="F9" s="2119"/>
      <c r="G9" s="2119"/>
      <c r="H9" s="2120"/>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250</v>
      </c>
      <c r="D11" s="159"/>
      <c r="E11" s="2130" t="s">
        <v>835</v>
      </c>
      <c r="F11" s="2131"/>
      <c r="G11" s="2131"/>
      <c r="H11" s="2131"/>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123" t="s">
        <v>203</v>
      </c>
      <c r="AP11" s="152"/>
      <c r="AQ11" s="2123" t="s">
        <v>204</v>
      </c>
      <c r="AR11" s="152"/>
      <c r="AS11" s="2123"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126"/>
      <c r="AP12" s="152"/>
      <c r="AQ12" s="2124"/>
      <c r="AR12" s="152"/>
      <c r="AS12" s="2124"/>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127"/>
      <c r="AP13" s="152"/>
      <c r="AQ13" s="2125"/>
      <c r="AR13" s="152"/>
      <c r="AS13" s="2125"/>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121" t="s">
        <v>832</v>
      </c>
      <c r="J15" s="2119"/>
      <c r="K15" s="2119"/>
      <c r="L15" s="2119"/>
      <c r="M15" s="2119"/>
      <c r="N15" s="2119"/>
      <c r="O15" s="2120"/>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121" t="s">
        <v>833</v>
      </c>
      <c r="M19" s="2119"/>
      <c r="N19" s="2119"/>
      <c r="O19" s="2119"/>
      <c r="P19" s="2119"/>
      <c r="Q19" s="2119"/>
      <c r="R19" s="2120"/>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250</v>
      </c>
      <c r="G23" s="159"/>
      <c r="H23" s="159"/>
      <c r="I23" s="159"/>
      <c r="J23" s="159"/>
      <c r="K23" s="159"/>
      <c r="L23" s="159"/>
      <c r="M23" s="159"/>
      <c r="N23" s="159"/>
      <c r="O23" s="159"/>
      <c r="P23" s="159"/>
      <c r="Q23" s="2121" t="s">
        <v>836</v>
      </c>
      <c r="R23" s="2119"/>
      <c r="S23" s="2119"/>
      <c r="T23" s="2119"/>
      <c r="U23" s="2119"/>
      <c r="V23" s="2119"/>
      <c r="W23" s="2120"/>
      <c r="X23" s="159"/>
      <c r="Y23" s="159"/>
      <c r="Z23" s="159"/>
      <c r="AA23" s="159"/>
      <c r="AB23" s="159"/>
      <c r="AC23" s="159"/>
      <c r="AD23" s="159"/>
      <c r="AE23" s="159"/>
      <c r="AF23" s="159"/>
      <c r="AG23" s="159"/>
      <c r="AH23" s="159"/>
      <c r="AI23" s="159"/>
      <c r="AJ23" s="159"/>
      <c r="AK23" s="159"/>
      <c r="AL23" s="159"/>
      <c r="AM23" s="159"/>
      <c r="AN23" s="152"/>
      <c r="AO23" s="151">
        <f>'R-Resumo Bal. Massa'!G64</f>
        <v>19.9375</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122">
        <f>F15+F19+F23-AO15-AO19-AO23-AS17-AS21-AS25-S25</f>
        <v>94.5</v>
      </c>
      <c r="K25" s="2116"/>
      <c r="L25" s="2116"/>
      <c r="M25" s="2117"/>
      <c r="N25" s="159"/>
      <c r="O25" s="159"/>
      <c r="P25" s="159"/>
      <c r="Q25" s="159"/>
      <c r="R25" s="159"/>
      <c r="S25" s="2115">
        <f>IF('R-Definição'!I29&lt;&gt;"Aterro sanitário",'R-Resumo Bal. Massa'!F22,0)</f>
        <v>109.22499999999999</v>
      </c>
      <c r="T25" s="2117"/>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26.337500000000006</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94.5</v>
      </c>
      <c r="O27" s="159"/>
      <c r="P27" s="159"/>
      <c r="Q27" s="159"/>
      <c r="R27" s="159"/>
      <c r="S27" s="159"/>
      <c r="T27" s="159"/>
      <c r="U27" s="159"/>
      <c r="V27" s="2115">
        <f>'R-Resumo Bal. Massa'!B25</f>
        <v>94.5</v>
      </c>
      <c r="W27" s="2117"/>
      <c r="X27" s="159"/>
      <c r="Y27" s="2144" t="s">
        <v>100</v>
      </c>
      <c r="Z27" s="2119"/>
      <c r="AA27" s="2119"/>
      <c r="AB27" s="2120"/>
      <c r="AC27" s="159"/>
      <c r="AD27" s="159"/>
      <c r="AE27" s="159"/>
      <c r="AF27" s="159"/>
      <c r="AG27" s="159"/>
      <c r="AH27" s="159"/>
      <c r="AI27" s="159"/>
      <c r="AJ27" s="159"/>
      <c r="AK27" s="159"/>
      <c r="AL27" s="159"/>
      <c r="AM27" s="159"/>
      <c r="AN27" s="152"/>
      <c r="AO27" s="151">
        <f>'R-Resumo Bal. Massa'!E29</f>
        <v>44.887500000000003</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115">
        <f>'R-Definição'!E59</f>
        <v>109.22499999999999</v>
      </c>
      <c r="T29" s="2117"/>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2.3624999999999998</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115">
        <f>SUM('R-Resumo Bal. Massa'!D40:D42)</f>
        <v>0</v>
      </c>
      <c r="K31" s="2116"/>
      <c r="L31" s="2116"/>
      <c r="M31" s="2117"/>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47.25</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115">
        <f>'R-Resumo Bal. Massa'!D36</f>
        <v>109.22499999999999</v>
      </c>
      <c r="T33" s="2117"/>
      <c r="U33" s="159"/>
      <c r="V33" s="159"/>
      <c r="W33" s="159"/>
      <c r="X33" s="159"/>
      <c r="Y33" s="2115">
        <f>'R-Definição'!E60*'R-Definição'!J59/100</f>
        <v>109.22499999999999</v>
      </c>
      <c r="Z33" s="2117"/>
      <c r="AA33" s="159"/>
      <c r="AB33" s="2147" t="s">
        <v>115</v>
      </c>
      <c r="AC33" s="2148"/>
      <c r="AD33" s="2148"/>
      <c r="AE33" s="2148"/>
      <c r="AF33" s="2149"/>
      <c r="AG33" s="159"/>
      <c r="AH33" s="159"/>
      <c r="AI33" s="159"/>
      <c r="AJ33" s="159"/>
      <c r="AK33" s="159"/>
      <c r="AL33" s="159"/>
      <c r="AM33" s="159"/>
      <c r="AN33" s="152"/>
      <c r="AO33" s="152"/>
      <c r="AP33" s="152"/>
      <c r="AQ33" s="151">
        <f>'R-Definição'!O62*'R-Definição'!F63</f>
        <v>16.383749999999999</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115">
        <f>'R-Definição'!J68</f>
        <v>92.841249999999988</v>
      </c>
      <c r="AE35" s="2117"/>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115">
        <f>'R-Resumo Bal. Massa'!D35</f>
        <v>0</v>
      </c>
      <c r="T37" s="2117"/>
      <c r="U37" s="159"/>
      <c r="V37" s="159"/>
      <c r="W37" s="159"/>
      <c r="X37" s="159"/>
      <c r="Y37" s="159"/>
      <c r="Z37" s="159"/>
      <c r="AA37" s="159"/>
      <c r="AB37" s="159"/>
      <c r="AC37" s="159"/>
      <c r="AD37" s="2144" t="s">
        <v>132</v>
      </c>
      <c r="AE37" s="2119"/>
      <c r="AF37" s="2119"/>
      <c r="AG37" s="2120"/>
      <c r="AH37" s="159"/>
      <c r="AI37" s="159"/>
      <c r="AJ37" s="159"/>
      <c r="AK37" s="159"/>
      <c r="AL37" s="159"/>
      <c r="AM37" s="159"/>
      <c r="AN37" s="152"/>
      <c r="AO37" s="151">
        <f>'R-Resumo Bal. Massa'!F36-'R-Resumo Bal. Massa'!F33</f>
        <v>41.778562499999992</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27.852374999999995</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115">
        <f>'R-Resumo Bal. Massa'!D43</f>
        <v>0</v>
      </c>
      <c r="U41" s="2117"/>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23.210312499999997</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0</v>
      </c>
      <c r="G43" s="159"/>
      <c r="H43" s="159"/>
      <c r="I43" s="159"/>
      <c r="J43" s="2115">
        <f>SUM('R-Resumo Bal. Massa'!D39:D42)</f>
        <v>0</v>
      </c>
      <c r="K43" s="2116"/>
      <c r="L43" s="2116"/>
      <c r="M43" s="2117"/>
      <c r="N43" s="159"/>
      <c r="O43" s="159"/>
      <c r="P43" s="159"/>
      <c r="Q43" s="159"/>
      <c r="R43" s="159"/>
      <c r="S43" s="159"/>
      <c r="T43" s="2115">
        <f>'R-Resumo Bal. Massa'!D44</f>
        <v>0</v>
      </c>
      <c r="U43" s="2117"/>
      <c r="V43" s="159"/>
      <c r="W43" s="159"/>
      <c r="X43" s="159"/>
      <c r="Y43" s="159"/>
      <c r="Z43" s="159"/>
      <c r="AA43" s="159"/>
      <c r="AB43" s="159"/>
      <c r="AC43" s="159"/>
      <c r="AD43" s="159"/>
      <c r="AE43" s="159"/>
      <c r="AF43" s="159"/>
      <c r="AG43" s="704"/>
      <c r="AH43" s="2144" t="s">
        <v>205</v>
      </c>
      <c r="AI43" s="2145"/>
      <c r="AJ43" s="2145"/>
      <c r="AK43" s="2146"/>
      <c r="AL43" s="159"/>
      <c r="AM43" s="159"/>
      <c r="AN43" s="152"/>
      <c r="AO43" s="151">
        <f>'R-Resumo Bal. Massa'!E44</f>
        <v>0</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0</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0</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113">
        <f>'R-Definição'!E126</f>
        <v>65.523468750000006</v>
      </c>
      <c r="J51" s="2114"/>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106.6035625</v>
      </c>
      <c r="AP51" s="155"/>
      <c r="AQ51" s="979">
        <f>AQ29+AQ33+AQ39+AQ45</f>
        <v>46.598624999999998</v>
      </c>
      <c r="AR51" s="155"/>
      <c r="AS51" s="979">
        <f>'R-Resumo Bal. Massa'!D53</f>
        <v>96.797812500000006</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113" t="str">
        <f>IF('R-Definição'!O124&gt;0,'R-Definição'!O124,"Não")</f>
        <v>Não</v>
      </c>
      <c r="J53" s="2114"/>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42.6</v>
      </c>
      <c r="AP53" s="156"/>
      <c r="AQ53" s="978">
        <f>IF(C11&lt;&gt;0,ROUND(100-AO53-AS53,1),0)</f>
        <v>18.7</v>
      </c>
      <c r="AR53" s="156"/>
      <c r="AS53" s="978">
        <f>IF(C11&lt;&gt;0,ROUND(AS51/(AO51+AQ51+AS51)*100,1),0)</f>
        <v>38.700000000000003</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53"/>
      <c r="K4" s="2046"/>
      <c r="L4" s="3"/>
      <c r="M4" s="3"/>
      <c r="N4" s="3"/>
      <c r="O4" s="3"/>
      <c r="P4" s="3"/>
      <c r="Q4" s="3"/>
      <c r="R4" s="3"/>
      <c r="S4" s="3"/>
      <c r="T4" s="3"/>
    </row>
    <row r="5" spans="1:20" ht="25.9" customHeight="1" x14ac:dyDescent="0.25">
      <c r="A5" s="3"/>
      <c r="B5" s="94"/>
      <c r="C5" s="195" t="s">
        <v>543</v>
      </c>
      <c r="D5" s="94"/>
      <c r="E5" s="94"/>
      <c r="F5" s="94"/>
      <c r="G5" s="94"/>
      <c r="H5" s="94"/>
      <c r="I5" s="3"/>
      <c r="J5" s="2155" t="s">
        <v>473</v>
      </c>
      <c r="K5" s="2080"/>
      <c r="L5" s="2080"/>
      <c r="M5" s="3"/>
      <c r="N5" s="3"/>
      <c r="O5" s="3"/>
      <c r="P5" s="3"/>
      <c r="Q5" s="3"/>
      <c r="R5" s="3"/>
      <c r="S5" s="3"/>
      <c r="T5" s="3"/>
    </row>
    <row r="6" spans="1:20" ht="18" customHeight="1" x14ac:dyDescent="0.25">
      <c r="A6" s="3"/>
      <c r="B6" s="62"/>
      <c r="C6" s="62"/>
      <c r="D6" s="62"/>
      <c r="E6" s="62"/>
      <c r="F6" s="62"/>
      <c r="G6" s="62"/>
      <c r="H6" s="62"/>
      <c r="I6" s="3"/>
      <c r="J6" s="2037" t="str">
        <f>Apresentação!I2</f>
        <v>RC-RSU V.1.0 - 15/10/2020</v>
      </c>
      <c r="K6" s="2154"/>
      <c r="L6" s="2154"/>
      <c r="M6" s="3"/>
      <c r="N6" s="3"/>
      <c r="O6" s="3"/>
      <c r="P6" s="3"/>
      <c r="Q6" s="3"/>
      <c r="R6" s="3"/>
      <c r="S6" s="3"/>
      <c r="T6" s="3"/>
    </row>
    <row r="7" spans="1:20" ht="18" customHeight="1" x14ac:dyDescent="0.25">
      <c r="A7" s="3"/>
      <c r="B7" s="2038" t="s">
        <v>544</v>
      </c>
      <c r="C7" s="2076"/>
      <c r="D7" s="2076"/>
      <c r="E7" s="2076"/>
      <c r="F7" s="2076"/>
      <c r="G7" s="2076"/>
      <c r="H7" s="2076"/>
      <c r="I7" s="3"/>
      <c r="J7" s="705"/>
      <c r="K7" s="705"/>
      <c r="L7" s="705"/>
      <c r="M7" s="3"/>
      <c r="N7" s="3"/>
      <c r="O7" s="3"/>
      <c r="P7" s="3"/>
      <c r="Q7" s="3"/>
      <c r="R7" s="3"/>
      <c r="S7" s="3"/>
      <c r="T7" s="3"/>
    </row>
    <row r="8" spans="1:20" ht="18" customHeight="1" x14ac:dyDescent="0.25">
      <c r="A8" s="3"/>
      <c r="B8" s="2053" t="s">
        <v>210</v>
      </c>
      <c r="C8" s="2053" t="s">
        <v>211</v>
      </c>
      <c r="D8" s="2038" t="s">
        <v>212</v>
      </c>
      <c r="E8" s="2053" t="s">
        <v>213</v>
      </c>
      <c r="F8" s="2039"/>
      <c r="G8" s="2039"/>
      <c r="H8" s="2039"/>
      <c r="I8" s="3"/>
      <c r="J8" s="3"/>
      <c r="K8" s="3"/>
      <c r="L8" s="3"/>
      <c r="M8" s="3"/>
      <c r="N8" s="3"/>
      <c r="O8" s="3"/>
      <c r="P8" s="14"/>
      <c r="Q8" s="3"/>
      <c r="R8" s="3"/>
      <c r="S8" s="3"/>
      <c r="T8" s="3"/>
    </row>
    <row r="9" spans="1:20" ht="18" customHeight="1" x14ac:dyDescent="0.25">
      <c r="A9" s="7"/>
      <c r="B9" s="2039"/>
      <c r="C9" s="2039"/>
      <c r="D9" s="2039"/>
      <c r="E9" s="2053" t="s">
        <v>214</v>
      </c>
      <c r="F9" s="2168" t="s">
        <v>25</v>
      </c>
      <c r="G9" s="2038" t="s">
        <v>215</v>
      </c>
      <c r="H9" s="2053" t="s">
        <v>216</v>
      </c>
      <c r="I9" s="7"/>
      <c r="J9" s="7"/>
      <c r="K9" s="7"/>
      <c r="L9" s="7"/>
      <c r="M9" s="7"/>
      <c r="N9" s="7"/>
      <c r="O9" s="7"/>
      <c r="P9" s="3"/>
      <c r="Q9" s="3"/>
      <c r="R9" s="7"/>
      <c r="S9" s="3"/>
      <c r="T9" s="3"/>
    </row>
    <row r="10" spans="1:20" ht="18" customHeight="1" x14ac:dyDescent="0.25">
      <c r="A10" s="7"/>
      <c r="B10" s="2039"/>
      <c r="C10" s="2039"/>
      <c r="D10" s="2039"/>
      <c r="E10" s="2039"/>
      <c r="F10" s="2039"/>
      <c r="G10" s="2039"/>
      <c r="H10" s="2039"/>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250</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250</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250</v>
      </c>
      <c r="C21" s="483" t="s">
        <v>751</v>
      </c>
      <c r="D21" s="213">
        <f>IF('R-Definição'!$I$24="Sim",'R-Definição'!$I$27,0)</f>
        <v>250</v>
      </c>
      <c r="E21" s="213">
        <f>'R-Definição'!O30</f>
        <v>19.9375</v>
      </c>
      <c r="F21" s="213">
        <f>'R-Definição'!L32</f>
        <v>109.22499999999999</v>
      </c>
      <c r="G21" s="213">
        <f>SUM('R-Definição'!O34:'R-Definição'!O35)</f>
        <v>120.83750000000001</v>
      </c>
      <c r="H21" s="21"/>
      <c r="I21" s="3"/>
      <c r="J21" s="3"/>
      <c r="K21" s="3"/>
      <c r="L21" s="3"/>
      <c r="M21" s="7"/>
      <c r="N21" s="7"/>
      <c r="O21" s="7"/>
      <c r="P21" s="7"/>
      <c r="Q21" s="7"/>
      <c r="R21" s="3"/>
      <c r="S21" s="3"/>
      <c r="T21" s="3"/>
    </row>
    <row r="22" spans="1:20" ht="18" customHeight="1" x14ac:dyDescent="0.25">
      <c r="A22" s="3"/>
      <c r="B22" s="715"/>
      <c r="C22" s="716" t="s">
        <v>218</v>
      </c>
      <c r="D22" s="711">
        <f>SUM(D19:D21)</f>
        <v>250</v>
      </c>
      <c r="E22" s="214">
        <f>SUM(E19:E21)</f>
        <v>19.9375</v>
      </c>
      <c r="F22" s="214">
        <f>SUM(F19:F21)</f>
        <v>109.22499999999999</v>
      </c>
      <c r="G22" s="214">
        <f>SUM(G19:G21)</f>
        <v>120.83750000000001</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56">
        <f>D29</f>
        <v>94.5</v>
      </c>
      <c r="C25" s="223" t="s">
        <v>732</v>
      </c>
      <c r="D25" s="213">
        <f>'R-Definição'!E49</f>
        <v>0</v>
      </c>
      <c r="E25" s="2158">
        <f>'R-Definição'!O49+'R-Definição'!O50</f>
        <v>44.887500000000003</v>
      </c>
      <c r="F25" s="2160"/>
      <c r="G25" s="2158">
        <f>'R-Definição'!O53</f>
        <v>47.25</v>
      </c>
      <c r="H25" s="2158">
        <f>'R-Definição'!O55</f>
        <v>2.3624999999999998</v>
      </c>
      <c r="I25" s="3"/>
      <c r="J25" s="3"/>
      <c r="K25" s="3"/>
      <c r="L25" s="3"/>
      <c r="M25" s="3"/>
      <c r="N25" s="3"/>
      <c r="O25" s="3"/>
      <c r="P25" s="3"/>
      <c r="Q25" s="3"/>
      <c r="R25" s="3"/>
      <c r="S25" s="3"/>
      <c r="T25" s="3"/>
    </row>
    <row r="26" spans="1:20" ht="18" customHeight="1" x14ac:dyDescent="0.25">
      <c r="A26" s="3"/>
      <c r="B26" s="2157"/>
      <c r="C26" s="223" t="s">
        <v>733</v>
      </c>
      <c r="D26" s="213">
        <f>'R-Definição'!E50</f>
        <v>0</v>
      </c>
      <c r="E26" s="2159"/>
      <c r="F26" s="2159"/>
      <c r="G26" s="2159"/>
      <c r="H26" s="2159"/>
      <c r="I26" s="3"/>
      <c r="J26" s="3"/>
      <c r="K26" s="3"/>
      <c r="L26" s="3"/>
      <c r="M26" s="3"/>
      <c r="N26" s="3"/>
      <c r="O26" s="3"/>
      <c r="P26" s="3"/>
      <c r="Q26" s="3"/>
      <c r="R26" s="3"/>
      <c r="S26" s="3"/>
      <c r="T26" s="3"/>
    </row>
    <row r="27" spans="1:20" ht="18" customHeight="1" x14ac:dyDescent="0.25">
      <c r="A27" s="3"/>
      <c r="B27" s="2157"/>
      <c r="C27" s="223" t="s">
        <v>545</v>
      </c>
      <c r="D27" s="213">
        <f>'R-Definição'!E51</f>
        <v>94.5</v>
      </c>
      <c r="E27" s="2159"/>
      <c r="F27" s="2159"/>
      <c r="G27" s="2159"/>
      <c r="H27" s="2159"/>
      <c r="I27" s="3"/>
      <c r="J27" s="3"/>
      <c r="K27" s="3"/>
      <c r="L27" s="3"/>
      <c r="M27" s="3"/>
      <c r="N27" s="3"/>
      <c r="O27" s="3"/>
      <c r="P27" s="3"/>
      <c r="Q27" s="3"/>
      <c r="R27" s="3"/>
      <c r="S27" s="3"/>
      <c r="T27" s="3"/>
    </row>
    <row r="28" spans="1:20" ht="18" customHeight="1" x14ac:dyDescent="0.25">
      <c r="A28" s="3"/>
      <c r="B28" s="2157"/>
      <c r="C28" s="223" t="s">
        <v>546</v>
      </c>
      <c r="D28" s="213">
        <f>'R-Definição'!E52</f>
        <v>0</v>
      </c>
      <c r="E28" s="2159"/>
      <c r="F28" s="2159"/>
      <c r="G28" s="2159"/>
      <c r="H28" s="2159"/>
      <c r="I28" s="3"/>
      <c r="J28" s="3"/>
      <c r="K28" s="3"/>
      <c r="L28" s="3"/>
      <c r="M28" s="3"/>
      <c r="N28" s="3"/>
      <c r="O28" s="3"/>
      <c r="P28" s="3"/>
      <c r="Q28" s="3"/>
      <c r="R28" s="3"/>
      <c r="S28" s="3"/>
      <c r="T28" s="3"/>
    </row>
    <row r="29" spans="1:20" ht="18" customHeight="1" x14ac:dyDescent="0.25">
      <c r="A29" s="3"/>
      <c r="B29" s="212"/>
      <c r="C29" s="716" t="s">
        <v>218</v>
      </c>
      <c r="D29" s="711">
        <f>SUM(D25:D28)</f>
        <v>94.5</v>
      </c>
      <c r="E29" s="214">
        <f>E25</f>
        <v>44.887500000000003</v>
      </c>
      <c r="F29" s="214"/>
      <c r="G29" s="214">
        <f>SUM(G25)</f>
        <v>47.25</v>
      </c>
      <c r="H29" s="214">
        <f>SUM(H25:H28)</f>
        <v>2.3624999999999998</v>
      </c>
      <c r="I29" s="3"/>
      <c r="J29" s="3"/>
      <c r="K29" s="3"/>
      <c r="L29" s="3"/>
      <c r="M29" s="3"/>
      <c r="N29" s="3"/>
      <c r="O29" s="3"/>
      <c r="P29" s="3"/>
      <c r="Q29" s="3"/>
      <c r="R29" s="3"/>
      <c r="S29" s="3"/>
      <c r="T29" s="3"/>
    </row>
    <row r="30" spans="1:20" ht="18" customHeight="1" x14ac:dyDescent="0.25">
      <c r="A30" s="3"/>
      <c r="B30" s="709">
        <f>'R-Definição'!I51</f>
        <v>94.5</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109.22499999999999</v>
      </c>
      <c r="C34" s="483" t="s">
        <v>221</v>
      </c>
      <c r="D34" s="932">
        <f>IF('R-Definição'!$J$67&lt;&gt;"Uso agrícola dir.",'R-Definição'!$O$62,0)</f>
        <v>109.22499999999999</v>
      </c>
      <c r="E34" s="934"/>
      <c r="F34" s="2169">
        <f>'R-Definição'!O67+'R-Definição'!O68</f>
        <v>41.778562499999992</v>
      </c>
      <c r="G34" s="2158">
        <f>'R-Definição'!O73</f>
        <v>23.210312499999997</v>
      </c>
      <c r="H34" s="2158">
        <f>'R-Definição'!O74</f>
        <v>44.236124999999994</v>
      </c>
      <c r="I34" s="3"/>
      <c r="J34" s="3"/>
      <c r="K34" s="3"/>
      <c r="L34" s="3"/>
      <c r="M34" s="3"/>
      <c r="N34" s="3"/>
      <c r="O34" s="3"/>
      <c r="P34" s="3"/>
      <c r="Q34" s="3"/>
      <c r="R34" s="3"/>
      <c r="S34" s="3"/>
      <c r="T34" s="3"/>
    </row>
    <row r="35" spans="1:20" ht="18" customHeight="1" x14ac:dyDescent="0.25">
      <c r="A35" s="3"/>
      <c r="B35" s="709">
        <f>'R-Definição'!O63+'R-Definição'!O64</f>
        <v>92.841249999999988</v>
      </c>
      <c r="C35" s="483" t="s">
        <v>132</v>
      </c>
      <c r="D35" s="213">
        <f>'R-Definição'!E60-'R-Definição'!O62</f>
        <v>0</v>
      </c>
      <c r="E35" s="931"/>
      <c r="F35" s="2162"/>
      <c r="G35" s="2162"/>
      <c r="H35" s="2162"/>
      <c r="I35" s="3"/>
      <c r="J35" s="3"/>
      <c r="K35" s="3"/>
      <c r="L35" s="3"/>
      <c r="M35" s="3"/>
      <c r="N35" s="3"/>
      <c r="O35" s="3"/>
      <c r="P35" s="3"/>
      <c r="Q35" s="3"/>
      <c r="R35" s="3"/>
      <c r="S35" s="3"/>
      <c r="T35" s="3"/>
    </row>
    <row r="36" spans="1:20" ht="18" customHeight="1" x14ac:dyDescent="0.25">
      <c r="A36" s="3"/>
      <c r="B36" s="202"/>
      <c r="C36" s="717" t="s">
        <v>218</v>
      </c>
      <c r="D36" s="231">
        <f>SUM(D33:D35)</f>
        <v>109.22499999999999</v>
      </c>
      <c r="E36" s="226"/>
      <c r="F36" s="719">
        <f>F34</f>
        <v>41.778562499999992</v>
      </c>
      <c r="G36" s="719">
        <f>G34</f>
        <v>23.210312499999997</v>
      </c>
      <c r="H36" s="719">
        <f>H34</f>
        <v>44.236124999999994</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56">
        <f>'R-Definição'!E112</f>
        <v>0</v>
      </c>
      <c r="C39" s="483" t="s">
        <v>222</v>
      </c>
      <c r="D39" s="213">
        <f>'R-Definição'!E107</f>
        <v>0</v>
      </c>
      <c r="E39" s="2161">
        <f>'R-Definição'!O107+'R-Definição'!O108+'R-Definição'!O109</f>
        <v>0</v>
      </c>
      <c r="F39" s="2160"/>
      <c r="G39" s="2161">
        <f>'R-Definição'!O110</f>
        <v>0</v>
      </c>
      <c r="H39" s="2161">
        <f>'R-Definição'!O113</f>
        <v>0</v>
      </c>
      <c r="I39" s="3"/>
      <c r="J39" s="3"/>
      <c r="K39" s="3"/>
      <c r="L39" s="3"/>
      <c r="M39" s="3"/>
      <c r="N39" s="3"/>
      <c r="O39" s="3"/>
      <c r="P39" s="3"/>
      <c r="Q39" s="3"/>
      <c r="R39" s="3"/>
      <c r="S39" s="3"/>
      <c r="T39" s="3"/>
    </row>
    <row r="40" spans="1:20" ht="18" customHeight="1" x14ac:dyDescent="0.25">
      <c r="A40" s="3"/>
      <c r="B40" s="2087"/>
      <c r="C40" s="483" t="s">
        <v>752</v>
      </c>
      <c r="D40" s="213">
        <f>'R-Definição'!E108</f>
        <v>0</v>
      </c>
      <c r="E40" s="2162"/>
      <c r="F40" s="2162"/>
      <c r="G40" s="2162"/>
      <c r="H40" s="2162"/>
      <c r="I40" s="3"/>
      <c r="J40" s="3"/>
      <c r="K40" s="3"/>
      <c r="L40" s="3"/>
      <c r="M40" s="3"/>
      <c r="N40" s="3"/>
      <c r="O40" s="3"/>
      <c r="P40" s="3"/>
      <c r="Q40" s="3"/>
      <c r="R40" s="3"/>
      <c r="S40" s="3"/>
      <c r="T40" s="3"/>
    </row>
    <row r="41" spans="1:20" ht="18" customHeight="1" x14ac:dyDescent="0.25">
      <c r="A41" s="3"/>
      <c r="B41" s="2087"/>
      <c r="C41" s="483" t="s">
        <v>734</v>
      </c>
      <c r="D41" s="213">
        <f>'R-Definição'!E109</f>
        <v>0</v>
      </c>
      <c r="E41" s="2162"/>
      <c r="F41" s="2162"/>
      <c r="G41" s="2162"/>
      <c r="H41" s="2162"/>
      <c r="I41" s="3"/>
      <c r="J41" s="3"/>
      <c r="K41" s="3"/>
      <c r="L41" s="3"/>
      <c r="M41" s="3"/>
      <c r="N41" s="3"/>
      <c r="O41" s="3"/>
      <c r="P41" s="3"/>
      <c r="Q41" s="3"/>
      <c r="R41" s="3"/>
      <c r="S41" s="3"/>
      <c r="T41" s="3"/>
    </row>
    <row r="42" spans="1:20" ht="18" customHeight="1" x14ac:dyDescent="0.25">
      <c r="A42" s="3"/>
      <c r="B42" s="2087"/>
      <c r="C42" s="227" t="s">
        <v>819</v>
      </c>
      <c r="D42" s="213">
        <f>'R-Definição'!E110</f>
        <v>0</v>
      </c>
      <c r="E42" s="2162"/>
      <c r="F42" s="2162"/>
      <c r="G42" s="2162"/>
      <c r="H42" s="2162"/>
      <c r="I42" s="3"/>
      <c r="J42" s="3"/>
      <c r="K42" s="3"/>
      <c r="L42" s="3"/>
      <c r="M42" s="3"/>
      <c r="N42" s="3"/>
      <c r="O42" s="3"/>
      <c r="P42" s="3"/>
      <c r="Q42" s="3"/>
      <c r="R42" s="3"/>
      <c r="S42" s="3"/>
      <c r="T42" s="3"/>
    </row>
    <row r="43" spans="1:20" ht="18" customHeight="1" x14ac:dyDescent="0.25">
      <c r="A43" s="3"/>
      <c r="C43" s="748" t="s">
        <v>990</v>
      </c>
      <c r="D43" s="213">
        <f>'R-Definição'!E111</f>
        <v>0</v>
      </c>
      <c r="I43" s="3"/>
      <c r="J43" s="3"/>
      <c r="K43" s="3"/>
      <c r="L43" s="3"/>
      <c r="M43" s="3"/>
      <c r="N43" s="3"/>
      <c r="O43" s="3"/>
      <c r="P43" s="3"/>
      <c r="Q43" s="3"/>
      <c r="R43" s="3"/>
      <c r="S43" s="3"/>
      <c r="T43" s="3"/>
    </row>
    <row r="44" spans="1:20" ht="18" customHeight="1" x14ac:dyDescent="0.25">
      <c r="A44" s="3"/>
      <c r="B44" s="202"/>
      <c r="C44" s="717" t="s">
        <v>218</v>
      </c>
      <c r="D44" s="935">
        <f>SUM(D39:D43)</f>
        <v>0</v>
      </c>
      <c r="E44" s="720">
        <f>E39</f>
        <v>0</v>
      </c>
      <c r="F44" s="721"/>
      <c r="G44" s="720">
        <f>SUM(G38:G42)</f>
        <v>0</v>
      </c>
      <c r="H44" s="72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50">
        <f>'R-Definição'!E119</f>
        <v>96.797812500000006</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51"/>
      <c r="C48" s="483" t="s">
        <v>547</v>
      </c>
      <c r="D48" s="213">
        <f>'R-Definição'!N96</f>
        <v>26.337500000000006</v>
      </c>
      <c r="E48" s="6"/>
      <c r="F48" s="710"/>
      <c r="G48" s="211" t="s">
        <v>225</v>
      </c>
      <c r="H48" s="211" t="s">
        <v>22</v>
      </c>
      <c r="I48" s="3"/>
      <c r="J48" s="3"/>
      <c r="K48" s="3"/>
      <c r="L48" s="3"/>
      <c r="M48" s="3"/>
      <c r="N48" s="3"/>
      <c r="O48" s="3"/>
      <c r="P48" s="3"/>
      <c r="Q48" s="3"/>
      <c r="R48" s="3"/>
      <c r="S48" s="3"/>
      <c r="T48" s="3"/>
    </row>
    <row r="49" spans="1:20" ht="18" customHeight="1" x14ac:dyDescent="0.25">
      <c r="A49" s="3"/>
      <c r="B49" s="2151"/>
      <c r="C49" s="483" t="s">
        <v>548</v>
      </c>
      <c r="D49" s="213">
        <f>'R-Definição'!N98+'R-Definição'!N99+'R-Definição'!N97</f>
        <v>0</v>
      </c>
      <c r="E49" s="5"/>
      <c r="F49" s="223" t="s">
        <v>226</v>
      </c>
      <c r="G49" s="213">
        <f>D53</f>
        <v>96.797812500000006</v>
      </c>
      <c r="H49" s="845">
        <f>IF($G$52&lt;&gt;0,G49/$G$52*100,0)</f>
        <v>38.719125000000005</v>
      </c>
      <c r="I49" s="20"/>
      <c r="J49" s="3"/>
      <c r="K49" s="3"/>
      <c r="L49" s="3"/>
      <c r="M49" s="3"/>
      <c r="N49" s="3"/>
      <c r="O49" s="3"/>
      <c r="P49" s="3"/>
      <c r="Q49" s="3"/>
      <c r="R49" s="3"/>
      <c r="S49" s="3"/>
      <c r="T49" s="3"/>
    </row>
    <row r="50" spans="1:20" ht="18" customHeight="1" x14ac:dyDescent="0.25">
      <c r="A50" s="3"/>
      <c r="B50" s="2151"/>
      <c r="C50" s="483" t="s">
        <v>549</v>
      </c>
      <c r="D50" s="213">
        <f>'R-Definição'!O53</f>
        <v>47.25</v>
      </c>
      <c r="E50" s="5"/>
      <c r="F50" s="223" t="s">
        <v>552</v>
      </c>
      <c r="G50" s="845">
        <f>E44+F36+E29+E22</f>
        <v>106.6035625</v>
      </c>
      <c r="H50" s="845">
        <f>IF($G$52&lt;&gt;0,G50/$G$52*100,0)</f>
        <v>42.641424999999998</v>
      </c>
      <c r="I50" s="22"/>
      <c r="J50" s="3"/>
      <c r="K50" s="3"/>
      <c r="L50" s="3"/>
      <c r="M50" s="3"/>
      <c r="N50" s="3"/>
      <c r="O50" s="3"/>
      <c r="P50" s="3"/>
      <c r="Q50" s="3"/>
      <c r="R50" s="3"/>
      <c r="S50" s="3"/>
      <c r="T50" s="3"/>
    </row>
    <row r="51" spans="1:20" ht="18" customHeight="1" x14ac:dyDescent="0.25">
      <c r="A51" s="3"/>
      <c r="B51" s="2151"/>
      <c r="C51" s="483" t="s">
        <v>550</v>
      </c>
      <c r="D51" s="213">
        <f>'R-Definição'!O73</f>
        <v>23.210312499999997</v>
      </c>
      <c r="E51" s="3"/>
      <c r="F51" s="223" t="s">
        <v>227</v>
      </c>
      <c r="G51" s="845">
        <f>H29+H36+H44</f>
        <v>46.598624999999991</v>
      </c>
      <c r="H51" s="845">
        <f>IF($G$52&lt;&gt;0,G51/$G$52*100,0)</f>
        <v>18.639449999999997</v>
      </c>
      <c r="I51" s="3"/>
      <c r="J51" s="3"/>
      <c r="K51" s="3"/>
      <c r="L51" s="3"/>
      <c r="M51" s="3"/>
      <c r="N51" s="3"/>
      <c r="O51" s="3"/>
      <c r="P51" s="3"/>
      <c r="Q51" s="3"/>
      <c r="R51" s="3"/>
      <c r="S51" s="3"/>
      <c r="T51" s="3"/>
    </row>
    <row r="52" spans="1:20" ht="18" customHeight="1" x14ac:dyDescent="0.25">
      <c r="A52" s="3"/>
      <c r="B52" s="2152"/>
      <c r="C52" s="483" t="s">
        <v>551</v>
      </c>
      <c r="D52" s="213">
        <f>'R-Definição'!O110</f>
        <v>0</v>
      </c>
      <c r="E52" s="3"/>
      <c r="F52" s="722" t="s">
        <v>53</v>
      </c>
      <c r="G52" s="214">
        <f>SUM(G49:G51)</f>
        <v>250</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96.797812500000006</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038" t="s">
        <v>151</v>
      </c>
      <c r="C55" s="2076"/>
      <c r="D55" s="2038" t="s">
        <v>229</v>
      </c>
      <c r="E55" s="2096"/>
      <c r="F55" s="2096"/>
      <c r="G55" s="2096"/>
      <c r="H55" s="2096"/>
      <c r="I55" s="2096"/>
      <c r="J55" s="2096"/>
      <c r="K55" s="2096"/>
      <c r="L55" s="3"/>
      <c r="M55" s="3"/>
      <c r="N55" s="3"/>
      <c r="O55" s="3"/>
      <c r="P55" s="3"/>
      <c r="Q55" s="3"/>
      <c r="R55" s="3"/>
      <c r="S55" s="3"/>
      <c r="T55" s="3"/>
    </row>
    <row r="56" spans="1:20" ht="18" customHeight="1" x14ac:dyDescent="0.25">
      <c r="A56" s="3"/>
      <c r="B56" s="2076"/>
      <c r="C56" s="2076"/>
      <c r="D56" s="2165" t="s">
        <v>53</v>
      </c>
      <c r="E56" s="2165" t="s">
        <v>185</v>
      </c>
      <c r="F56" s="2166"/>
      <c r="G56" s="2166"/>
      <c r="H56" s="2167" t="s">
        <v>62</v>
      </c>
      <c r="I56" s="2167" t="s">
        <v>188</v>
      </c>
      <c r="J56" s="2167" t="s">
        <v>64</v>
      </c>
      <c r="K56" s="2167" t="s">
        <v>65</v>
      </c>
      <c r="L56" s="3"/>
      <c r="M56" s="3"/>
      <c r="N56" s="3"/>
      <c r="O56" s="3"/>
      <c r="P56" s="3"/>
      <c r="Q56" s="3"/>
      <c r="R56" s="3"/>
      <c r="S56" s="3"/>
      <c r="T56" s="3"/>
    </row>
    <row r="57" spans="1:20" ht="18" customHeight="1" x14ac:dyDescent="0.25">
      <c r="A57" s="3"/>
      <c r="B57" s="2164" t="s">
        <v>28</v>
      </c>
      <c r="C57" s="490" t="s">
        <v>21</v>
      </c>
      <c r="D57" s="2166"/>
      <c r="E57" s="490" t="s">
        <v>80</v>
      </c>
      <c r="F57" s="490" t="s">
        <v>87</v>
      </c>
      <c r="G57" s="490" t="s">
        <v>73</v>
      </c>
      <c r="H57" s="2166"/>
      <c r="I57" s="2166"/>
      <c r="J57" s="2166"/>
      <c r="K57" s="2166"/>
      <c r="L57" s="3"/>
      <c r="M57" s="3"/>
      <c r="N57" s="3"/>
      <c r="O57" s="3"/>
      <c r="P57" s="3"/>
      <c r="Q57" s="3"/>
      <c r="R57" s="3"/>
      <c r="S57" s="3"/>
      <c r="T57" s="3"/>
    </row>
    <row r="58" spans="1:20" ht="18" customHeight="1" x14ac:dyDescent="0.25">
      <c r="A58" s="3"/>
      <c r="B58" s="2164"/>
      <c r="C58" s="223" t="s">
        <v>74</v>
      </c>
      <c r="D58" s="213">
        <f t="shared" ref="D58:D64" si="0">SUM(E58:K58)</f>
        <v>8.1875</v>
      </c>
      <c r="E58" s="213">
        <f>'R-Definição'!M24</f>
        <v>0</v>
      </c>
      <c r="F58" s="213">
        <f>'R-Definição'!N24</f>
        <v>0</v>
      </c>
      <c r="G58" s="213">
        <f>'R-Definição'!O24</f>
        <v>8.1875</v>
      </c>
      <c r="H58" s="845"/>
      <c r="I58" s="491"/>
      <c r="J58" s="491"/>
      <c r="K58" s="491"/>
      <c r="L58" s="3"/>
      <c r="M58" s="3"/>
      <c r="N58" s="3"/>
      <c r="O58" s="3"/>
      <c r="P58" s="3"/>
      <c r="Q58" s="3"/>
      <c r="R58" s="3"/>
      <c r="S58" s="3"/>
      <c r="T58" s="3"/>
    </row>
    <row r="59" spans="1:20" ht="18" customHeight="1" x14ac:dyDescent="0.25">
      <c r="A59" s="3"/>
      <c r="B59" s="2164"/>
      <c r="C59" s="223" t="s">
        <v>29</v>
      </c>
      <c r="D59" s="213">
        <f t="shared" si="0"/>
        <v>5.5625</v>
      </c>
      <c r="E59" s="213">
        <f>'R-Definição'!M25</f>
        <v>0</v>
      </c>
      <c r="F59" s="213">
        <f>'R-Definição'!N25</f>
        <v>0</v>
      </c>
      <c r="G59" s="213">
        <f>'R-Definição'!O25</f>
        <v>5.5625</v>
      </c>
      <c r="H59" s="846"/>
      <c r="I59" s="847"/>
      <c r="J59" s="847"/>
      <c r="K59" s="847"/>
      <c r="L59" s="3"/>
      <c r="M59" s="3"/>
      <c r="N59" s="3"/>
      <c r="O59" s="3"/>
      <c r="P59" s="3"/>
      <c r="Q59" s="3"/>
      <c r="R59" s="3"/>
      <c r="S59" s="3"/>
      <c r="T59" s="3"/>
    </row>
    <row r="60" spans="1:20" ht="18" customHeight="1" x14ac:dyDescent="0.25">
      <c r="A60" s="3"/>
      <c r="B60" s="2164"/>
      <c r="C60" s="223" t="s">
        <v>78</v>
      </c>
      <c r="D60" s="213">
        <f t="shared" si="0"/>
        <v>2.875</v>
      </c>
      <c r="E60" s="213">
        <f>'R-Definição'!M26</f>
        <v>0</v>
      </c>
      <c r="F60" s="213">
        <f>'R-Definição'!N26</f>
        <v>0</v>
      </c>
      <c r="G60" s="213">
        <f>'R-Definição'!O26</f>
        <v>2.875</v>
      </c>
      <c r="H60" s="845"/>
      <c r="I60" s="491"/>
      <c r="J60" s="491"/>
      <c r="K60" s="491"/>
      <c r="L60" s="3"/>
      <c r="M60" s="3"/>
      <c r="N60" s="3"/>
      <c r="O60" s="3"/>
      <c r="P60" s="3"/>
      <c r="Q60" s="3"/>
      <c r="R60" s="3"/>
      <c r="S60" s="3"/>
      <c r="T60" s="3"/>
    </row>
    <row r="61" spans="1:20" ht="18" customHeight="1" x14ac:dyDescent="0.25">
      <c r="A61" s="3"/>
      <c r="B61" s="2164"/>
      <c r="C61" s="223" t="s">
        <v>31</v>
      </c>
      <c r="D61" s="213">
        <f t="shared" si="0"/>
        <v>1.5</v>
      </c>
      <c r="E61" s="213">
        <f>'R-Definição'!M27</f>
        <v>0</v>
      </c>
      <c r="F61" s="213">
        <f>'R-Definição'!N27</f>
        <v>0</v>
      </c>
      <c r="G61" s="213">
        <f>'R-Definição'!O27</f>
        <v>1.5</v>
      </c>
      <c r="H61" s="845"/>
      <c r="I61" s="491"/>
      <c r="J61" s="491"/>
      <c r="K61" s="491"/>
      <c r="L61" s="3"/>
      <c r="M61" s="3"/>
      <c r="N61" s="3"/>
      <c r="O61" s="3"/>
      <c r="P61" s="3"/>
      <c r="Q61" s="3"/>
      <c r="R61" s="3"/>
      <c r="S61" s="3"/>
      <c r="T61" s="3"/>
    </row>
    <row r="62" spans="1:20" ht="18" customHeight="1" x14ac:dyDescent="0.25">
      <c r="A62" s="3"/>
      <c r="B62" s="2164"/>
      <c r="C62" s="223" t="s">
        <v>32</v>
      </c>
      <c r="D62" s="213">
        <f t="shared" si="0"/>
        <v>1.4375</v>
      </c>
      <c r="E62" s="213">
        <f>'R-Definição'!M28</f>
        <v>0</v>
      </c>
      <c r="F62" s="213">
        <f>'R-Definição'!N28</f>
        <v>0</v>
      </c>
      <c r="G62" s="213">
        <f>'R-Definição'!O28</f>
        <v>1.4375</v>
      </c>
      <c r="H62" s="845"/>
      <c r="I62" s="491"/>
      <c r="J62" s="845">
        <f>'R-Definição'!O107</f>
        <v>0</v>
      </c>
      <c r="K62" s="491"/>
      <c r="L62" s="3"/>
      <c r="M62" s="3"/>
      <c r="N62" s="3"/>
      <c r="O62" s="3"/>
      <c r="P62" s="3"/>
      <c r="Q62" s="3"/>
      <c r="R62" s="3"/>
      <c r="S62" s="3"/>
      <c r="T62" s="3"/>
    </row>
    <row r="63" spans="1:20" ht="18" customHeight="1" x14ac:dyDescent="0.25">
      <c r="A63" s="3"/>
      <c r="B63" s="2164"/>
      <c r="C63" s="223" t="s">
        <v>84</v>
      </c>
      <c r="D63" s="213">
        <f t="shared" si="0"/>
        <v>0.375</v>
      </c>
      <c r="E63" s="213">
        <f>'R-Definição'!M29</f>
        <v>0</v>
      </c>
      <c r="F63" s="213">
        <f>'R-Definição'!N29</f>
        <v>0</v>
      </c>
      <c r="G63" s="213">
        <f>'R-Definição'!O29</f>
        <v>0.375</v>
      </c>
      <c r="H63" s="845"/>
      <c r="I63" s="491"/>
      <c r="J63" s="845">
        <f>'R-Definição'!O108</f>
        <v>0</v>
      </c>
      <c r="K63" s="491"/>
      <c r="L63" s="3"/>
      <c r="M63" s="3"/>
      <c r="N63" s="3"/>
      <c r="O63" s="3"/>
      <c r="P63" s="3"/>
      <c r="Q63" s="3"/>
      <c r="R63" s="3"/>
      <c r="S63" s="3"/>
      <c r="T63" s="3"/>
    </row>
    <row r="64" spans="1:20" ht="18" customHeight="1" x14ac:dyDescent="0.25">
      <c r="A64" s="3"/>
      <c r="B64" s="2164"/>
      <c r="C64" s="723" t="s">
        <v>513</v>
      </c>
      <c r="D64" s="231">
        <f t="shared" si="0"/>
        <v>19.9375</v>
      </c>
      <c r="E64" s="232">
        <f>SUM(E58:E63)</f>
        <v>0</v>
      </c>
      <c r="F64" s="232">
        <f>SUM(F58:F63)</f>
        <v>0</v>
      </c>
      <c r="G64" s="232">
        <f>SUM(G58:G63)</f>
        <v>19.9375</v>
      </c>
      <c r="H64" s="225"/>
      <c r="I64" s="492"/>
      <c r="J64" s="233">
        <f>SUM(J58:J63)</f>
        <v>0</v>
      </c>
      <c r="K64" s="492"/>
      <c r="L64" s="3"/>
      <c r="M64" s="3"/>
      <c r="N64" s="3"/>
      <c r="O64" s="3"/>
      <c r="P64" s="3"/>
      <c r="Q64" s="3"/>
      <c r="R64" s="3"/>
      <c r="S64" s="3"/>
      <c r="T64" s="3"/>
    </row>
    <row r="65" spans="1:20" ht="18" customHeight="1" x14ac:dyDescent="0.25">
      <c r="A65" s="3"/>
      <c r="B65" s="2164"/>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63" t="s">
        <v>231</v>
      </c>
      <c r="C66" s="223" t="s">
        <v>232</v>
      </c>
      <c r="D66" s="213">
        <f>SUM(E66:K66)</f>
        <v>0</v>
      </c>
      <c r="E66" s="491"/>
      <c r="F66" s="491"/>
      <c r="G66" s="491"/>
      <c r="H66" s="845"/>
      <c r="I66" s="845">
        <f>'R-Definição'!O67</f>
        <v>0</v>
      </c>
      <c r="J66" s="491"/>
      <c r="K66" s="491"/>
      <c r="L66" s="3"/>
      <c r="M66" s="3"/>
      <c r="N66" s="3"/>
      <c r="O66" s="3"/>
      <c r="P66" s="3"/>
      <c r="Q66" s="3"/>
      <c r="R66" s="3"/>
      <c r="S66" s="3"/>
      <c r="T66" s="3"/>
    </row>
    <row r="67" spans="1:20" ht="18" customHeight="1" x14ac:dyDescent="0.25">
      <c r="A67" s="3"/>
      <c r="B67" s="2164"/>
      <c r="C67" s="223" t="s">
        <v>233</v>
      </c>
      <c r="D67" s="213">
        <f>SUM(E67:K67)</f>
        <v>41.778562499999992</v>
      </c>
      <c r="E67" s="491"/>
      <c r="F67" s="491"/>
      <c r="G67" s="491"/>
      <c r="H67" s="845"/>
      <c r="I67" s="845">
        <f>IF('R-Definição'!I72&lt;&gt;"Cobertura de aterro sanitário",'R-Definição'!O68,0)</f>
        <v>41.778562499999992</v>
      </c>
      <c r="J67" s="491"/>
      <c r="K67" s="491"/>
      <c r="L67" s="3"/>
      <c r="M67" s="3"/>
      <c r="N67" s="3"/>
      <c r="O67" s="3"/>
      <c r="P67" s="3"/>
      <c r="Q67" s="3"/>
      <c r="R67" s="3"/>
      <c r="S67" s="3"/>
      <c r="T67" s="3"/>
    </row>
    <row r="68" spans="1:20" ht="18" customHeight="1" x14ac:dyDescent="0.25">
      <c r="A68" s="3"/>
      <c r="B68" s="2164"/>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64"/>
      <c r="C69" s="723" t="s">
        <v>554</v>
      </c>
      <c r="D69" s="231">
        <f>SUM(D66:D67)</f>
        <v>41.778562499999992</v>
      </c>
      <c r="E69" s="490"/>
      <c r="F69" s="490"/>
      <c r="G69" s="490"/>
      <c r="H69" s="225"/>
      <c r="I69" s="225">
        <f>SUM(I66:I68)</f>
        <v>41.778562499999992</v>
      </c>
      <c r="J69" s="492"/>
      <c r="K69" s="492"/>
      <c r="L69" s="3"/>
      <c r="M69" s="3"/>
      <c r="N69" s="3"/>
      <c r="O69" s="3"/>
      <c r="P69" s="3"/>
      <c r="Q69" s="3"/>
      <c r="R69" s="3"/>
      <c r="S69" s="3"/>
      <c r="T69" s="3"/>
    </row>
    <row r="70" spans="1:20" ht="18" customHeight="1" x14ac:dyDescent="0.25">
      <c r="A70" s="3"/>
      <c r="B70" s="2164"/>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64"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64"/>
      <c r="C72" s="223" t="s">
        <v>235</v>
      </c>
      <c r="D72" s="213">
        <f>SUM(E72:K72)</f>
        <v>44.887500000000003</v>
      </c>
      <c r="E72" s="491"/>
      <c r="F72" s="491"/>
      <c r="G72" s="491"/>
      <c r="H72" s="845">
        <f>'R-Definição'!O50</f>
        <v>44.887500000000003</v>
      </c>
      <c r="I72" s="491"/>
      <c r="J72" s="491"/>
      <c r="K72" s="491"/>
      <c r="L72" s="3"/>
      <c r="M72" s="3"/>
      <c r="N72" s="3"/>
      <c r="O72" s="3"/>
      <c r="P72" s="3"/>
      <c r="Q72" s="3"/>
      <c r="R72" s="3"/>
      <c r="S72" s="3"/>
      <c r="T72" s="3"/>
    </row>
    <row r="73" spans="1:20" ht="18" customHeight="1" x14ac:dyDescent="0.25">
      <c r="A73" s="3"/>
      <c r="B73" s="2164"/>
      <c r="C73" s="490" t="s">
        <v>555</v>
      </c>
      <c r="D73" s="231">
        <f>SUM(D71:D72)</f>
        <v>44.887500000000003</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20553.414375</v>
      </c>
      <c r="E74" s="841"/>
      <c r="F74" s="841"/>
      <c r="G74" s="841"/>
      <c r="H74" s="842"/>
      <c r="I74" s="841">
        <f>'R-Definição'!O69</f>
        <v>20553.414375</v>
      </c>
      <c r="J74" s="841">
        <f>'R-Definição'!O111</f>
        <v>0</v>
      </c>
      <c r="K74" s="841">
        <f>'R-Definição'!J127</f>
        <v>0</v>
      </c>
      <c r="L74" s="3"/>
      <c r="M74" s="3"/>
      <c r="N74" s="3"/>
      <c r="O74" s="3"/>
      <c r="P74" s="3"/>
      <c r="Q74" s="3"/>
      <c r="R74" s="3"/>
      <c r="S74" s="3"/>
      <c r="T74" s="3"/>
    </row>
    <row r="75" spans="1:20" ht="18" customHeight="1" x14ac:dyDescent="0.25">
      <c r="A75" s="3"/>
      <c r="B75" s="223" t="s">
        <v>238</v>
      </c>
      <c r="C75" s="223" t="s">
        <v>753</v>
      </c>
      <c r="D75" s="841">
        <f>SUM(E75:K75)</f>
        <v>3425.5690625000002</v>
      </c>
      <c r="E75" s="841"/>
      <c r="F75" s="841"/>
      <c r="G75" s="841"/>
      <c r="H75" s="842"/>
      <c r="I75" s="841">
        <f>'R-Definição'!O70</f>
        <v>3425.5690625000002</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71" t="str">
        <f>IF('R-Entrada'!D2&lt;&gt;0,'R-Entrada'!D2,"")</f>
        <v>CIRSOP - Consórcio RSU Oeste Paulista</v>
      </c>
      <c r="E2" s="2083"/>
      <c r="F2" s="2083"/>
      <c r="G2" s="2083"/>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71" t="str">
        <f>IF('R-Entrada'!D3&lt;&gt;0,'R-Entrada'!D3,"")</f>
        <v>Biodigestão c/ Prod. E. Elétrica</v>
      </c>
      <c r="E3" s="2055"/>
      <c r="F3" s="2055"/>
      <c r="G3" s="2055"/>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72" t="s">
        <v>473</v>
      </c>
      <c r="R5" s="2085"/>
      <c r="S5" s="2085"/>
      <c r="T5" s="2085"/>
      <c r="U5" s="2085"/>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2037" t="str">
        <f>Apresentação!I2</f>
        <v>RC-RSU V.1.0 - 15/10/2020</v>
      </c>
      <c r="R6" s="2037"/>
      <c r="S6" s="2037"/>
      <c r="T6" s="2085"/>
      <c r="U6" s="2085"/>
      <c r="V6" s="422"/>
      <c r="W6" s="422"/>
      <c r="X6" s="422"/>
      <c r="Y6" s="2173"/>
      <c r="Z6" s="2174"/>
      <c r="AA6" s="2174"/>
      <c r="AB6" s="2174"/>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74"/>
      <c r="Z7" s="2174"/>
      <c r="AA7" s="2174"/>
      <c r="AB7" s="2174"/>
      <c r="AC7" s="422"/>
      <c r="AD7" s="422"/>
      <c r="AE7" s="422"/>
      <c r="AF7" s="422"/>
      <c r="AG7" s="422"/>
      <c r="AH7" s="422"/>
    </row>
    <row r="8" spans="1:34" ht="18" customHeight="1" x14ac:dyDescent="0.25">
      <c r="A8" s="241"/>
      <c r="B8" s="2175" t="s">
        <v>777</v>
      </c>
      <c r="C8" s="2176"/>
      <c r="D8" s="2176"/>
      <c r="E8" s="2176"/>
      <c r="F8" s="802"/>
      <c r="G8" s="802"/>
      <c r="H8" s="802"/>
      <c r="I8" s="802"/>
      <c r="J8" s="803"/>
      <c r="K8" s="418"/>
      <c r="L8" s="187" t="s">
        <v>932</v>
      </c>
      <c r="M8" s="434"/>
      <c r="N8" s="434"/>
      <c r="O8" s="434"/>
      <c r="P8" s="434"/>
      <c r="Q8" s="434"/>
      <c r="R8" s="434"/>
      <c r="S8" s="435"/>
      <c r="T8" s="475"/>
      <c r="U8" s="235"/>
      <c r="V8" s="422"/>
      <c r="W8" s="422"/>
      <c r="X8" s="422"/>
      <c r="Y8" s="2174"/>
      <c r="Z8" s="2174"/>
      <c r="AA8" s="2174"/>
      <c r="AB8" s="2174"/>
      <c r="AC8" s="422"/>
      <c r="AD8" s="422"/>
      <c r="AE8" s="422"/>
      <c r="AF8" s="422"/>
      <c r="AG8" s="422"/>
      <c r="AH8" s="422"/>
    </row>
    <row r="9" spans="1:34" ht="18" customHeight="1" x14ac:dyDescent="0.25">
      <c r="A9" s="235"/>
      <c r="B9" s="419"/>
      <c r="C9" s="770" t="s">
        <v>240</v>
      </c>
      <c r="D9" s="771" t="s">
        <v>799</v>
      </c>
      <c r="E9" s="783"/>
      <c r="F9" s="801"/>
      <c r="G9" s="611"/>
      <c r="H9" s="624"/>
      <c r="I9" s="981">
        <f>'R-Entrada'!E14*313</f>
        <v>78250</v>
      </c>
      <c r="J9" s="245" t="s">
        <v>241</v>
      </c>
      <c r="K9" s="420"/>
      <c r="L9" s="782"/>
      <c r="M9" s="436" t="s">
        <v>242</v>
      </c>
      <c r="N9" s="436"/>
      <c r="O9" s="436"/>
      <c r="P9" s="436"/>
      <c r="Q9" s="436"/>
      <c r="R9" s="436"/>
      <c r="S9" s="437"/>
      <c r="T9" s="804"/>
      <c r="U9" s="235"/>
      <c r="V9" s="422"/>
      <c r="W9" s="422"/>
      <c r="X9" s="422"/>
      <c r="Y9" s="2174"/>
      <c r="Z9" s="2174"/>
      <c r="AA9" s="2174"/>
      <c r="AB9" s="2174"/>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25</v>
      </c>
      <c r="R10" s="245" t="s">
        <v>195</v>
      </c>
      <c r="S10" s="244">
        <f>'R-Definição'!L24</f>
        <v>8.1875</v>
      </c>
      <c r="T10" s="818" t="s">
        <v>21</v>
      </c>
      <c r="U10" s="724"/>
      <c r="V10" s="422"/>
      <c r="W10" s="422"/>
      <c r="X10" s="422"/>
      <c r="Y10" s="2174"/>
      <c r="Z10" s="2174"/>
      <c r="AA10" s="2174"/>
      <c r="AB10" s="2174"/>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25</v>
      </c>
      <c r="R11" s="245" t="s">
        <v>195</v>
      </c>
      <c r="S11" s="244">
        <f>'R-Definição'!L25+'R-Definição'!L26</f>
        <v>8.4375</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25</v>
      </c>
      <c r="R12" s="245" t="s">
        <v>195</v>
      </c>
      <c r="S12" s="244">
        <f>'R-Definição'!L27</f>
        <v>1.5</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25</v>
      </c>
      <c r="R13" s="245" t="s">
        <v>195</v>
      </c>
      <c r="S13" s="244">
        <f>'R-Definição'!L28</f>
        <v>1.4375</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25</v>
      </c>
      <c r="R14" s="245" t="s">
        <v>195</v>
      </c>
      <c r="S14" s="244">
        <f>'R-Definição'!L29</f>
        <v>0.375</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70" t="s">
        <v>800</v>
      </c>
      <c r="AC16" s="2060"/>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85</v>
      </c>
      <c r="R17" s="775" t="s">
        <v>195</v>
      </c>
      <c r="S17" s="807">
        <f>Y18-(SUM(Z18:AC18))</f>
        <v>102.85</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85</v>
      </c>
      <c r="R18" s="737" t="s">
        <v>195</v>
      </c>
      <c r="S18" s="730">
        <f>Y19-(SUM(Z19:AC19))</f>
        <v>6.375</v>
      </c>
      <c r="T18" s="820" t="s">
        <v>21</v>
      </c>
      <c r="U18" s="724"/>
      <c r="V18" s="422"/>
      <c r="W18" s="483" t="s">
        <v>247</v>
      </c>
      <c r="X18" s="754"/>
      <c r="Y18" s="244">
        <f>'R-Definição'!$D$14+'R-Definição'!$O$32</f>
        <v>102.85</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6.375</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100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21.795800144822596</v>
      </c>
      <c r="J33" s="245" t="s">
        <v>195</v>
      </c>
      <c r="K33" s="244">
        <f>IF(OR(AND('R-Definição'!E122="Rota atual",'R-Definição'!E123="Aterro sanitário"),'R-Definição'!E122="Rota Futura"),'R-Definição'!N95+'R-Definição'!N96+'R-Definição'!N97+'R-Definição'!N98+'R-Definição'!N99,0)</f>
        <v>26.337500000000006</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78.204199855177407</v>
      </c>
      <c r="J36" s="245" t="s">
        <v>195</v>
      </c>
      <c r="K36" s="244">
        <f>IF(K37&lt;&gt;0,0,'R-Definição'!I51)</f>
        <v>94.5</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0</v>
      </c>
      <c r="J38" s="245" t="s">
        <v>195</v>
      </c>
      <c r="K38" s="244">
        <f>IF('R-Definição'!I29="Biosecagem CDR",'R-Definição'!I52+SUM(AC18:AC19),'R-Definição'!I52)</f>
        <v>0</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0</v>
      </c>
      <c r="J39" s="245" t="s">
        <v>195</v>
      </c>
      <c r="K39" s="244">
        <f>'R-Definição'!E112</f>
        <v>0</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120.83750000000001</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K78" sqref="K78"/>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89" t="s">
        <v>473</v>
      </c>
      <c r="D2" s="2046"/>
      <c r="E2" s="830"/>
      <c r="F2" s="1506" t="s">
        <v>485</v>
      </c>
      <c r="G2" s="2180" t="str">
        <f>IF('R-Definição'!D2&lt;&gt;0,'R-Definição'!D2,"")</f>
        <v>CIRSOP - Consórcio RSU Oeste Paulista</v>
      </c>
      <c r="H2" s="2181"/>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88" t="str">
        <f>Apresentação!I2</f>
        <v>RC-RSU V.1.0 - 15/10/2020</v>
      </c>
      <c r="D3" s="2188"/>
      <c r="E3" s="830"/>
      <c r="F3" s="1507" t="s">
        <v>486</v>
      </c>
      <c r="G3" s="2182" t="str">
        <f>IF('R-Definição'!D3&lt;&gt;0,'R-Definição'!D3,"")</f>
        <v>Biodigestão c/ Prod. E. Elétrica</v>
      </c>
      <c r="H3" s="2183"/>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250</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720.30140335170802</v>
      </c>
      <c r="V7" s="948">
        <f>L59</f>
        <v>152.66022729867731</v>
      </c>
      <c r="W7" s="948">
        <f>L62</f>
        <v>0</v>
      </c>
      <c r="X7" s="948">
        <f>L65</f>
        <v>652.15855288656724</v>
      </c>
      <c r="Y7" s="948">
        <f>L68</f>
        <v>145.54746250472073</v>
      </c>
      <c r="Z7" s="948">
        <f>L71</f>
        <v>0</v>
      </c>
      <c r="AA7" s="948">
        <f>L74</f>
        <v>190.95287992926686</v>
      </c>
      <c r="AB7" s="1547"/>
    </row>
    <row r="8" spans="1:28" s="1900" customFormat="1" ht="17.649999999999999" customHeight="1" x14ac:dyDescent="0.25">
      <c r="A8" s="1639"/>
      <c r="B8" s="1944" t="s">
        <v>297</v>
      </c>
      <c r="C8" s="1901" t="s">
        <v>298</v>
      </c>
      <c r="D8" s="1902">
        <f>D40</f>
        <v>78000</v>
      </c>
      <c r="E8" s="1639"/>
      <c r="F8" s="1944" t="s">
        <v>562</v>
      </c>
      <c r="G8" s="1901" t="s">
        <v>292</v>
      </c>
      <c r="H8" s="1898">
        <f>O78</f>
        <v>21.817684295430375</v>
      </c>
      <c r="I8" s="1639"/>
      <c r="J8" s="1639"/>
      <c r="K8" s="1899"/>
      <c r="L8" s="1639"/>
      <c r="M8" s="1639"/>
      <c r="N8" s="1639"/>
      <c r="O8" s="1639"/>
      <c r="P8" s="1639"/>
      <c r="Q8" s="1639"/>
      <c r="R8" s="947" t="s">
        <v>300</v>
      </c>
      <c r="S8" s="1548">
        <v>0</v>
      </c>
      <c r="T8" s="949">
        <f>L52</f>
        <v>0</v>
      </c>
      <c r="U8" s="949">
        <f>L55</f>
        <v>718.00012091288465</v>
      </c>
      <c r="V8" s="949">
        <f>L58</f>
        <v>402.57273794468387</v>
      </c>
      <c r="W8" s="949">
        <f>L61</f>
        <v>0</v>
      </c>
      <c r="X8" s="949">
        <f>L64</f>
        <v>1487.9262513965955</v>
      </c>
      <c r="Y8" s="949">
        <f>L67</f>
        <v>390.67347390651656</v>
      </c>
      <c r="Z8" s="949">
        <f>L70</f>
        <v>0</v>
      </c>
      <c r="AA8" s="949">
        <f>L73</f>
        <v>303.48447436161024</v>
      </c>
      <c r="AB8" s="1547"/>
    </row>
    <row r="9" spans="1:28" s="1900" customFormat="1" ht="17.649999999999999" customHeight="1" x14ac:dyDescent="0.25">
      <c r="A9" s="1639"/>
      <c r="B9" s="1945" t="s">
        <v>558</v>
      </c>
      <c r="C9" s="1903" t="s">
        <v>298</v>
      </c>
      <c r="D9" s="1905">
        <f>D44</f>
        <v>30200.917500000003</v>
      </c>
      <c r="E9" s="1639"/>
      <c r="F9" s="1945" t="s">
        <v>936</v>
      </c>
      <c r="G9" s="1903" t="s">
        <v>292</v>
      </c>
      <c r="H9" s="1906">
        <f>IF('R-Definição'!$E$121="Existente",((D88+D89)*D44+(D89*D11))/1000000,((D85+D88)*D44+(D89*D11))/1000000)</f>
        <v>1.5100458750000003</v>
      </c>
      <c r="I9" s="1639"/>
      <c r="J9" s="1639"/>
      <c r="K9" s="1899"/>
      <c r="L9" s="1639"/>
      <c r="M9" s="1639"/>
      <c r="N9" s="1639"/>
      <c r="O9" s="1639"/>
      <c r="P9" s="1639"/>
      <c r="Q9" s="1639"/>
      <c r="R9" s="947" t="s">
        <v>301</v>
      </c>
      <c r="S9" s="1548">
        <f>L92</f>
        <v>42.8</v>
      </c>
      <c r="T9" s="948">
        <f>P53</f>
        <v>0</v>
      </c>
      <c r="U9" s="948">
        <f>P56</f>
        <v>118.96751469307694</v>
      </c>
      <c r="V9" s="948">
        <f>P59</f>
        <v>22.230390685235722</v>
      </c>
      <c r="W9" s="948">
        <f>P62</f>
        <v>0</v>
      </c>
      <c r="X9" s="948">
        <f>P65</f>
        <v>50.00776886544211</v>
      </c>
      <c r="Y9" s="948">
        <f>P68</f>
        <v>15.830180625144708</v>
      </c>
      <c r="Z9" s="948">
        <f>P71</f>
        <v>0</v>
      </c>
      <c r="AA9" s="948">
        <f>IF('R-Definição'!E121="Novo",P74,(D44+D46)*D89/D40)</f>
        <v>72.678046354566888</v>
      </c>
      <c r="AB9" s="1547"/>
    </row>
    <row r="10" spans="1:28" s="1900" customFormat="1" ht="17.649999999999999" customHeight="1" x14ac:dyDescent="0.25">
      <c r="A10" s="1639"/>
      <c r="B10" s="1944" t="s">
        <v>715</v>
      </c>
      <c r="C10" s="1901" t="s">
        <v>195</v>
      </c>
      <c r="D10" s="1907">
        <f>D45</f>
        <v>0.61280875000000001</v>
      </c>
      <c r="E10" s="1639"/>
      <c r="F10" s="1945" t="str">
        <f>IF(D24="Sim","Custo Total Rota Tecnológica COM Coleta","Custo Total Rota Tecnológica SEM Coleta")</f>
        <v>Custo Total Rota Tecnológica SEM Coleta</v>
      </c>
      <c r="G10" s="1903" t="s">
        <v>292</v>
      </c>
      <c r="H10" s="1908">
        <f>H6+H8+H9</f>
        <v>23.327730170430375</v>
      </c>
      <c r="I10" s="1639"/>
      <c r="J10" s="1639"/>
      <c r="K10" s="1899"/>
      <c r="L10" s="1639"/>
      <c r="M10" s="1639"/>
      <c r="N10" s="1639"/>
      <c r="O10" s="1639"/>
      <c r="P10" s="1639"/>
      <c r="Q10" s="1639"/>
      <c r="R10" s="947" t="s">
        <v>302</v>
      </c>
      <c r="S10" s="1548">
        <v>0</v>
      </c>
      <c r="T10" s="949">
        <f>P52</f>
        <v>0</v>
      </c>
      <c r="U10" s="949">
        <f>P55</f>
        <v>118.58742678670927</v>
      </c>
      <c r="V10" s="949">
        <f>P58</f>
        <v>58.622664213817011</v>
      </c>
      <c r="W10" s="949">
        <f>P61</f>
        <v>0</v>
      </c>
      <c r="X10" s="949">
        <f>P64</f>
        <v>114.09475769246981</v>
      </c>
      <c r="Y10" s="949">
        <f>P67</f>
        <v>42.490824305455192</v>
      </c>
      <c r="Z10" s="949">
        <f>P70</f>
        <v>0</v>
      </c>
      <c r="AA10" s="948">
        <f>IF('R-Definição'!E121="Novo",P73,D89)</f>
        <v>115.50838460103219</v>
      </c>
      <c r="AB10" s="1547"/>
    </row>
    <row r="11" spans="1:28" s="1900" customFormat="1" ht="17.649999999999999" customHeight="1" x14ac:dyDescent="0.25">
      <c r="A11" s="1639"/>
      <c r="B11" s="1945" t="s">
        <v>559</v>
      </c>
      <c r="C11" s="1903" t="s">
        <v>298</v>
      </c>
      <c r="D11" s="1905">
        <f>'R-Fluxo Massa'!AS49*312</f>
        <v>0</v>
      </c>
      <c r="E11" s="1639"/>
      <c r="F11" s="1944" t="s">
        <v>1113</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51.029223125909809</v>
      </c>
      <c r="V11" s="950">
        <f>IF(V12&gt;0,($L44*$D112+$L46*$D111)/(V12*312),0)</f>
        <v>51.334528479498417</v>
      </c>
      <c r="W11" s="950">
        <f>IF(W12&gt;0,($L45*$D112+$L47*$D111)/(W12*312),0)</f>
        <v>0</v>
      </c>
      <c r="X11" s="950">
        <f>IF(X12&gt;0,($P42*$D114+$P45*$D117)/(X12*312),0)</f>
        <v>152.52434047309922</v>
      </c>
      <c r="Y11" s="950">
        <f>IF(Y12&gt;0,($L48*$D108+$L49*$D109)/(Y12*312),0)</f>
        <v>0</v>
      </c>
      <c r="Z11" s="950">
        <f>IF(Z12&gt;0,($P43*$D114)/(Z12*312),0)</f>
        <v>0</v>
      </c>
      <c r="AA11" s="950">
        <f>IF(AA12&gt;0,($P44*$D114+$P46*$D117)/(AA12*312),0)</f>
        <v>0</v>
      </c>
      <c r="AB11" s="1547"/>
    </row>
    <row r="12" spans="1:28" s="1900" customFormat="1" ht="17.649999999999999" customHeight="1" x14ac:dyDescent="0.25">
      <c r="A12" s="1639"/>
      <c r="B12" s="1944" t="s">
        <v>560</v>
      </c>
      <c r="C12" s="1901" t="s">
        <v>195</v>
      </c>
      <c r="D12" s="1907">
        <f>(D16)/D8</f>
        <v>8.6464214998186198E-2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23.327730170430375</v>
      </c>
      <c r="I12" s="1639"/>
      <c r="J12" s="1639"/>
      <c r="K12" s="1899"/>
      <c r="L12" s="1639"/>
      <c r="M12" s="1639"/>
      <c r="N12" s="1639"/>
      <c r="O12" s="1639"/>
      <c r="P12" s="1639"/>
      <c r="Q12" s="1639"/>
      <c r="R12" s="947" t="s">
        <v>303</v>
      </c>
      <c r="S12" s="1548">
        <f>D38</f>
        <v>250</v>
      </c>
      <c r="T12" s="948">
        <f>$H52/312</f>
        <v>0</v>
      </c>
      <c r="U12" s="948">
        <f>$H55/312</f>
        <v>250.80128205128204</v>
      </c>
      <c r="V12" s="948">
        <f>$H58/312</f>
        <v>94.802884615384613</v>
      </c>
      <c r="W12" s="948">
        <f>$H61/312</f>
        <v>0</v>
      </c>
      <c r="X12" s="948">
        <f>$H64/312</f>
        <v>109.57508012820512</v>
      </c>
      <c r="Y12" s="948">
        <f>$H67/312</f>
        <v>93.138818108974348</v>
      </c>
      <c r="Z12" s="948">
        <f>$H70/312</f>
        <v>0</v>
      </c>
      <c r="AA12" s="948">
        <f>(D44+D46)/312</f>
        <v>96.797812500000006</v>
      </c>
      <c r="AB12" s="1547"/>
    </row>
    <row r="13" spans="1:28" s="1900" customFormat="1" ht="17.649999999999999" customHeight="1" thickBot="1" x14ac:dyDescent="0.3">
      <c r="A13" s="1639"/>
      <c r="B13" s="1946" t="s">
        <v>937</v>
      </c>
      <c r="C13" s="1909" t="s">
        <v>195</v>
      </c>
      <c r="D13" s="1910">
        <f>D16/((SUM('R-Entrada'!G28:G33))*312)</f>
        <v>0.27104769591907901</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299.07346372346632</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6744.2087698585237</v>
      </c>
      <c r="E16" s="63"/>
      <c r="F16" s="1944" t="s">
        <v>565</v>
      </c>
      <c r="G16" s="1914" t="s">
        <v>304</v>
      </c>
      <c r="H16" s="1898">
        <f>K78</f>
        <v>145.20640102573333</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0.32693010361080738</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14132.330914336422</v>
      </c>
      <c r="E18" s="63"/>
      <c r="F18" s="1945" t="s">
        <v>568</v>
      </c>
      <c r="G18" s="1912" t="s">
        <v>305</v>
      </c>
      <c r="H18" s="1905">
        <f>H24*1000000/D40</f>
        <v>2522.2909515947613</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15183.983506308439</v>
      </c>
      <c r="E19" s="63"/>
      <c r="F19" s="1945" t="str">
        <f>J77</f>
        <v>Reinvestimento Total Rota (cada 5 anos)</v>
      </c>
      <c r="G19" s="1916" t="s">
        <v>304</v>
      </c>
      <c r="H19" s="1917">
        <f>K77</f>
        <v>2.740472405000709</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6952.552600798057</v>
      </c>
      <c r="E20" s="63"/>
      <c r="F20" s="1947" t="s">
        <v>571</v>
      </c>
      <c r="G20" s="1918" t="s">
        <v>304</v>
      </c>
      <c r="H20" s="1919">
        <f>K75</f>
        <v>18.485135064944611</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1158758.7667996762</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196.73869422439137</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1109</v>
      </c>
      <c r="G25" s="1940" t="s">
        <v>195</v>
      </c>
      <c r="H25" s="1941">
        <f>'C-FCL Real'!C28</f>
        <v>9.611299999999999E-2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53</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-175.39070312488033</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1110</v>
      </c>
      <c r="C28" s="1916" t="s">
        <v>292</v>
      </c>
      <c r="D28" s="1929">
        <v>1</v>
      </c>
      <c r="E28" s="1639"/>
      <c r="F28" s="1945" t="str">
        <f>'C-FCL Real'!K27</f>
        <v>Índice de Retorno do Inv.: TIR</v>
      </c>
      <c r="G28" s="1916" t="s">
        <v>195</v>
      </c>
      <c r="H28" s="1930">
        <f>'C-FCL Real'!H9</f>
        <v>1.1746641375898577</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1111</v>
      </c>
      <c r="C29" s="1916" t="s">
        <v>304</v>
      </c>
      <c r="D29" s="1929">
        <v>0</v>
      </c>
      <c r="E29" s="1639"/>
      <c r="F29" s="1953" t="str">
        <f>'C-FCL Real'!O26</f>
        <v>Taxa de Lucratividade do Investimento</v>
      </c>
      <c r="G29" s="1931" t="s">
        <v>195</v>
      </c>
      <c r="H29" s="1932">
        <f>'C-FCL Real'!H14</f>
        <v>0.10850936661784727</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1112</v>
      </c>
      <c r="C30" s="1918" t="s">
        <v>304</v>
      </c>
      <c r="D30" s="1933">
        <v>0</v>
      </c>
      <c r="E30" s="1639"/>
      <c r="F30" s="1954" t="s">
        <v>955</v>
      </c>
      <c r="G30" s="1942" t="s">
        <v>311</v>
      </c>
      <c r="H30" s="1943">
        <f>D32*(D8*H33+D31*312*H31)/1000000000</f>
        <v>0.93470962415141168</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1105</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115.50838460103219</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1114</v>
      </c>
      <c r="G32" s="1890" t="s">
        <v>1107</v>
      </c>
      <c r="H32" s="1959">
        <f>'C-Calc Tarifa'!M32</f>
        <v>13.501484286384008</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1106</v>
      </c>
      <c r="C33" s="1891" t="s">
        <v>295</v>
      </c>
      <c r="D33" s="1892">
        <v>293.71821446670435</v>
      </c>
      <c r="E33" s="1025"/>
      <c r="F33" s="1958" t="s">
        <v>1108</v>
      </c>
      <c r="G33" s="1936" t="s">
        <v>295</v>
      </c>
      <c r="H33" s="1937">
        <v>314.66246540689212</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6744.2087698585237</v>
      </c>
      <c r="I36" s="144"/>
      <c r="J36" s="1453" t="s">
        <v>898</v>
      </c>
      <c r="K36" s="261" t="s">
        <v>298</v>
      </c>
      <c r="L36" s="1464">
        <f>('R-Resumo Bal. Massa'!F58+'R-Resumo Bal. Massa'!G58)*312*D48/D8</f>
        <v>2769.5653569011492</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0.51919384771265653</v>
      </c>
      <c r="E37" s="144"/>
      <c r="F37" s="1453" t="s">
        <v>892</v>
      </c>
      <c r="G37" s="1416" t="s">
        <v>298</v>
      </c>
      <c r="H37" s="1464">
        <f>L48</f>
        <v>0</v>
      </c>
      <c r="I37" s="144"/>
      <c r="J37" s="1453" t="s">
        <v>899</v>
      </c>
      <c r="K37" s="1416" t="s">
        <v>298</v>
      </c>
      <c r="L37" s="1464">
        <f>('R-Resumo Bal. Massa'!F59+'R-Resumo Bal. Massa'!G59)*312*D48/D8</f>
        <v>1881.6131050702463</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250</v>
      </c>
      <c r="E38" s="144"/>
      <c r="F38" s="1453" t="s">
        <v>893</v>
      </c>
      <c r="G38" s="1416" t="s">
        <v>298</v>
      </c>
      <c r="H38" s="1464">
        <f>L49</f>
        <v>14132.330914336422</v>
      </c>
      <c r="I38" s="144"/>
      <c r="J38" s="1453" t="s">
        <v>900</v>
      </c>
      <c r="K38" s="1416" t="s">
        <v>298</v>
      </c>
      <c r="L38" s="1464">
        <f>('R-Resumo Bal. Massa'!F60+'R-Resumo Bal. Massa'!G60)*312*D48/D8</f>
        <v>972.51913295765542</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6500</v>
      </c>
      <c r="E39" s="144"/>
      <c r="F39" s="1453" t="s">
        <v>894</v>
      </c>
      <c r="G39" s="1416" t="s">
        <v>298</v>
      </c>
      <c r="H39" s="1464">
        <f>L44+L45</f>
        <v>15183.983506308439</v>
      </c>
      <c r="I39" s="144"/>
      <c r="J39" s="1453" t="s">
        <v>901</v>
      </c>
      <c r="K39" s="1416" t="s">
        <v>298</v>
      </c>
      <c r="L39" s="1464">
        <f>('R-Resumo Bal. Massa'!F61+'R-Resumo Bal. Massa'!G61)*312*D48/D8</f>
        <v>507.40128676051592</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78000</v>
      </c>
      <c r="E40" s="144"/>
      <c r="F40" s="1453" t="s">
        <v>895</v>
      </c>
      <c r="G40" s="1416" t="s">
        <v>298</v>
      </c>
      <c r="H40" s="1464">
        <f>L46+L47</f>
        <v>0</v>
      </c>
      <c r="I40" s="144"/>
      <c r="J40" s="1453" t="s">
        <v>902</v>
      </c>
      <c r="K40" s="1416" t="s">
        <v>298</v>
      </c>
      <c r="L40" s="1464">
        <f>('R-Resumo Bal. Massa'!F63+'R-Resumo Bal. Massa'!G63)*312*D48/D8</f>
        <v>126.85032169012898</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6952.552600798057</v>
      </c>
      <c r="I41" s="144"/>
      <c r="J41" s="1453" t="s">
        <v>903</v>
      </c>
      <c r="K41" s="1416" t="s">
        <v>298</v>
      </c>
      <c r="L41" s="1464">
        <f>('R-Resumo Bal. Massa'!F62+'R-Resumo Bal. Massa'!G62)*312*D48/D8</f>
        <v>486.25956647882771</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1158758.7667996762</v>
      </c>
      <c r="I42" s="144"/>
      <c r="J42" s="1453" t="s">
        <v>904</v>
      </c>
      <c r="K42" s="1416" t="s">
        <v>298</v>
      </c>
      <c r="L42" s="1464">
        <f>('R-Resumo Bal. Massa'!J63)*312*D48/D8</f>
        <v>0</v>
      </c>
      <c r="M42" s="144"/>
      <c r="N42" s="1453" t="s">
        <v>922</v>
      </c>
      <c r="O42" s="1416" t="s">
        <v>306</v>
      </c>
      <c r="P42" s="1464">
        <f>IF('R-Definição'!J59&gt;0,'R-Resumo Bal. Massa'!I74*312/1000,0)*D48/D8</f>
        <v>6952.552600798057</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78000</v>
      </c>
      <c r="E43" s="144"/>
      <c r="F43" s="1453"/>
      <c r="G43" s="261"/>
      <c r="H43" s="1464"/>
      <c r="I43" s="144"/>
      <c r="J43" s="1453" t="s">
        <v>905</v>
      </c>
      <c r="K43" s="1416" t="s">
        <v>298</v>
      </c>
      <c r="L43" s="1464">
        <f>('R-Resumo Bal. Massa'!J62)*312*D48/D8</f>
        <v>0</v>
      </c>
      <c r="M43" s="144"/>
      <c r="N43" s="1453" t="s">
        <v>921</v>
      </c>
      <c r="O43" s="1416" t="s">
        <v>306</v>
      </c>
      <c r="P43" s="1464">
        <f>'R-Resumo Bal. Massa'!J74*312/1000*D48/D8</f>
        <v>0</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30200.917500000003</v>
      </c>
      <c r="E44" s="144"/>
      <c r="F44" s="1453"/>
      <c r="G44" s="1416"/>
      <c r="H44" s="1464"/>
      <c r="I44" s="144"/>
      <c r="J44" s="1453" t="s">
        <v>906</v>
      </c>
      <c r="K44" s="261" t="s">
        <v>298</v>
      </c>
      <c r="L44" s="1464">
        <f>IF('R-Definição'!I51&gt;0,('R-Definição'!I49-'R-Definição'!O53-'R-Definição'!O55)*'R-Definição'!L50/100*312,0)*D48/D8</f>
        <v>15183.983506308439</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0.61280875000000001</v>
      </c>
      <c r="E45" s="258"/>
      <c r="F45" s="1453"/>
      <c r="G45" s="1416"/>
      <c r="H45" s="1464"/>
      <c r="I45" s="258"/>
      <c r="J45" s="1453" t="s">
        <v>907</v>
      </c>
      <c r="K45" s="1416" t="s">
        <v>298</v>
      </c>
      <c r="L45" s="1464">
        <f>IF('R-Definição'!I52&gt;0,('R-Definição'!I49-'R-Definição'!O53-'R-Definição'!O55)*'R-Definição'!L50/100*312,0)*D48/D8</f>
        <v>0</v>
      </c>
      <c r="M45" s="258"/>
      <c r="N45" s="1453" t="s">
        <v>919</v>
      </c>
      <c r="O45" s="494" t="s">
        <v>307</v>
      </c>
      <c r="P45" s="1464">
        <f>IF('R-Definição'!J59&gt;0,'R-Resumo Bal. Massa'!I75*312,0)*D48/D8</f>
        <v>1158758.7667996762</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1121</v>
      </c>
      <c r="C48" s="1416" t="s">
        <v>298</v>
      </c>
      <c r="D48" s="1680">
        <f>SUMIF('C-FCL Real'!$C$33:'C-FCL Real'!$BG$33,1,'C-FCL Real'!C35:'C-FCL Real'!BG35)/D32</f>
        <v>84566.881126752647</v>
      </c>
      <c r="E48" s="258"/>
      <c r="F48" s="1453"/>
      <c r="G48" s="1416"/>
      <c r="H48" s="1464"/>
      <c r="I48" s="258"/>
      <c r="J48" s="1453" t="s">
        <v>910</v>
      </c>
      <c r="K48" s="1416" t="s">
        <v>298</v>
      </c>
      <c r="L48" s="1464">
        <f>'R-Resumo Bal. Massa'!I66*312*D48/D8</f>
        <v>0</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t="str">
        <f>B48</f>
        <v>Qt Médio de Geração de RSU no Prazo do Contrato</v>
      </c>
      <c r="C49" s="1469" t="s">
        <v>21</v>
      </c>
      <c r="D49" s="1465">
        <f>D48/312</f>
        <v>271.04769591907899</v>
      </c>
      <c r="E49" s="144"/>
      <c r="F49" s="1455"/>
      <c r="G49" s="1469"/>
      <c r="H49" s="1465"/>
      <c r="I49" s="144"/>
      <c r="J49" s="1455" t="s">
        <v>911</v>
      </c>
      <c r="K49" s="1469" t="s">
        <v>298</v>
      </c>
      <c r="L49" s="1465">
        <f>'R-Resumo Bal. Massa'!I67*312*D48/D8</f>
        <v>14132.330914336422</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customHeight="1" outlineLevel="1" x14ac:dyDescent="0.25">
      <c r="A55" s="43"/>
      <c r="B55" s="1453" t="s">
        <v>583</v>
      </c>
      <c r="C55" s="1416" t="s">
        <v>760</v>
      </c>
      <c r="D55" s="1498">
        <v>0</v>
      </c>
      <c r="E55" s="137"/>
      <c r="F55" s="1039" t="s">
        <v>326</v>
      </c>
      <c r="G55" s="1039" t="str">
        <f>'C-Triagem Mec'!L2</f>
        <v>Sim</v>
      </c>
      <c r="H55" s="1039">
        <f>IF('C-Triagem Mec'!D2&gt;0,'C-Triagem Mec'!H2,0)</f>
        <v>78250</v>
      </c>
      <c r="I55" s="651"/>
      <c r="J55" s="1039" t="s">
        <v>326</v>
      </c>
      <c r="K55" s="1549">
        <f>IF('C-Triagem Mec'!$E$7="SIM",'C-Triagem Mec'!$E$19,IF('C-Triagem Mec'!$I$7="SIM",'C-Triagem Mec'!$I$19,IF('C-Triagem Mec'!$M$7="SIM",'C-Triagem Mec'!$M$19,IF('C-Triagem Mec'!$Q$7="SIM",'C-Triagem Mec'!$Q$19,IF('C-Triagem Mec'!$U$7="SIM",'C-Triagem Mec'!$U$19,0)))))</f>
        <v>56.183509461433225</v>
      </c>
      <c r="L55" s="1039">
        <f>IF('C-Triagem Mec'!$E$7="SIM",'C-Triagem Mec'!$E$20,IF('C-Triagem Mec'!$I$7="SIM",'C-Triagem Mec'!$I$20,IF('C-Triagem Mec'!$M$7="SIM",'C-Triagem Mec'!$M$20,IF('C-Triagem Mec'!$Q$7="SIM",'C-Triagem Mec'!$Q$20,IF('C-Triagem Mec'!$U$7="SIM",'C-Triagem Mec'!$U$20,0)))))</f>
        <v>718.00012091288465</v>
      </c>
      <c r="M55" s="137"/>
      <c r="N55" s="1039" t="s">
        <v>326</v>
      </c>
      <c r="O55" s="1549">
        <f>IF('C-Triagem Mec'!$E$7="SIM",'C-Triagem Mec'!$E$43,IF('C-Triagem Mec'!$I$7="SIM",'C-Triagem Mec'!$I$43,IF('C-Triagem Mec'!$M$7="SIM",'C-Triagem Mec'!$M$43,IF('C-Triagem Mec'!$Q$7="SIM",'C-Triagem Mec'!$Q$43,IF('C-Triagem Mec'!$U$7="SIM",'C-Triagem Mec'!$U$43,0)))))</f>
        <v>9.2794661460600008</v>
      </c>
      <c r="P55" s="1039">
        <f>IF('C-Triagem Mec'!$E$7="SIM",'C-Triagem Mec'!$E$42,IF('C-Triagem Mec'!$I$7="SIM",'C-Triagem Mec'!$I$42,IF('C-Triagem Mec'!$M$7="SIM",'C-Triagem Mec'!$M$42,IF('C-Triagem Mec'!$Q$7="SIM",'C-Triagem Mec'!$Q$42,IF('C-Triagem Mec'!$U$7="SIM",'C-Triagem Mec'!$U$42,0)))))</f>
        <v>118.58742678670927</v>
      </c>
      <c r="Q55" s="137"/>
      <c r="R55" s="944"/>
      <c r="S55" s="945"/>
      <c r="T55" s="945"/>
      <c r="U55" s="945"/>
      <c r="V55" s="945"/>
      <c r="W55" s="945"/>
      <c r="X55" s="945"/>
      <c r="Y55" s="945"/>
      <c r="Z55" s="1525"/>
    </row>
    <row r="56" spans="1:26" ht="17.649999999999999"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720.30140335170802</v>
      </c>
      <c r="M56" s="137"/>
      <c r="N56" s="1453" t="s">
        <v>323</v>
      </c>
      <c r="O56" s="268">
        <f>IF(AND(H55&gt;0,D98="Não"),((L36*D101)+(L37*D102)+(L38*D103)+(L39*D104)+(L40*D106)+(L41*D105))/$D$40,((L36*D101)+(L37*D102)+(L38*D103)+(L39*D104)+(L40*D106)+(L41*D105))/$D$40*(1-D99))</f>
        <v>0</v>
      </c>
      <c r="P56" s="1439">
        <f>IF(O55&gt;0,O55*1000000/$D$40,0)</f>
        <v>118.96751469307694</v>
      </c>
      <c r="Q56" s="137"/>
      <c r="R56" s="944"/>
      <c r="S56" s="945"/>
      <c r="T56" s="945"/>
      <c r="U56" s="945"/>
      <c r="V56" s="945"/>
      <c r="W56" s="945"/>
      <c r="X56" s="945"/>
      <c r="Y56" s="945"/>
      <c r="Z56" s="1525"/>
    </row>
    <row r="57" spans="1:26" ht="17.649999999999999"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12134.725575051662</v>
      </c>
      <c r="H57" s="1492"/>
      <c r="I57" s="651"/>
      <c r="J57" s="1482" t="s">
        <v>324</v>
      </c>
      <c r="K57" s="261">
        <f>IF('C-Triagem Mec'!$E$7="SIM",'C-Triagem Mec'!$E$23,IF('C-Triagem Mec'!$I$7="SIM",'C-Triagem Mec'!$I$23,IF('C-Triagem Mec'!$M$7="SIM",'C-Triagem Mec'!$M$23,IF('C-Triagem Mec'!$Q$7="SIM",'C-Triagem Mec'!$Q$23,IF('C-Triagem Mec'!$U$7="SIM",'C-Triagem Mec'!$U$23,"0")))))</f>
        <v>1.1006181818440726</v>
      </c>
      <c r="L57" s="1483"/>
      <c r="M57" s="137"/>
      <c r="N57" s="1453" t="s">
        <v>325</v>
      </c>
      <c r="O57" s="268">
        <f>IF('C-Triagem Mec'!$E$7="SIM",'C-Triagem Mec'!$E$44,IF('C-Triagem Mec'!$I$7="SIM",'C-Triagem Mec'!$I$44,IF('C-Triagem Mec'!$M$7="SIM",'C-Triagem Mec'!$M$44,IF('C-Triagem Mec'!$Q$7="SIM",'C-Triagem Mec'!$Q$44,IF('C-Triagem Mec'!$U$7="SIM",'C-Triagem Mec'!$U$44,0)))))</f>
        <v>2.7311999999999999</v>
      </c>
      <c r="P57" s="1458">
        <f>IF('C-Triagem Mec'!$E$7="SIM",'C-Triagem Mec'!$E$45,IF('C-Triagem Mec'!$I$7="SIM",'C-Triagem Mec'!$I$45,IF('C-Triagem Mec'!$M$7="SIM",'C-Triagem Mec'!$M$45,IF('C-Triagem Mec'!$Q$7="SIM",'C-Triagem Mec'!$Q$45,IF('C-Triagem Mec'!$U$7="SIM",'C-Triagem Mec'!$U$45,0)))))</f>
        <v>83.683912409712477</v>
      </c>
      <c r="Q57" s="137"/>
      <c r="R57" s="944"/>
      <c r="S57" s="945"/>
      <c r="T57" s="945"/>
      <c r="U57" s="945"/>
      <c r="V57" s="945"/>
      <c r="W57" s="945"/>
      <c r="X57" s="945"/>
      <c r="Y57" s="945"/>
      <c r="Z57" s="1525"/>
    </row>
    <row r="58" spans="1:26" ht="17.649999999999999" customHeight="1" outlineLevel="1" x14ac:dyDescent="0.25">
      <c r="A58" s="42"/>
      <c r="B58" s="1453" t="s">
        <v>1115</v>
      </c>
      <c r="C58" s="1416" t="s">
        <v>195</v>
      </c>
      <c r="D58" s="1463">
        <v>0.65</v>
      </c>
      <c r="E58" s="137"/>
      <c r="F58" s="1039" t="s">
        <v>592</v>
      </c>
      <c r="G58" s="1039" t="str">
        <f>'C-Produção CDR-TM'!L2</f>
        <v>Sim</v>
      </c>
      <c r="H58" s="1039">
        <f>IF('C-Produção CDR-TM'!D2&gt;0,'C-Produção CDR-TM'!H2,0)</f>
        <v>29578.5</v>
      </c>
      <c r="I58" s="651"/>
      <c r="J58" s="1039" t="s">
        <v>592</v>
      </c>
      <c r="K58" s="1549">
        <f>IF('C-Produção CDR-TM'!$E$7="SIM",'C-Produção CDR-TM'!$E$19,IF('C-Produção CDR-TM'!$I$7="SIM",'C-Produção CDR-TM'!$I$19,IF('C-Produção CDR-TM'!$M$7="SIM",'C-Produção CDR-TM'!$M$19,IF('C-Produção CDR-TM'!$Q$7="SIM",'C-Produção CDR-TM'!$Q$19,IF('C-Produção CDR-TM'!$U$7="SIM",'C-Produção CDR-TM'!$U$19,0)))))</f>
        <v>11.907497729296832</v>
      </c>
      <c r="L58" s="1039">
        <f>IF('C-Produção CDR-TM'!$E$7="SIM",'C-Produção CDR-TM'!$E$20,IF('C-Produção CDR-TM'!$I$7="SIM",'C-Produção CDR-TM'!$I$20,IF('C-Produção CDR-TM'!$M$7="SIM",'C-Produção CDR-TM'!$M$20,IF('C-Produção CDR-TM'!$Q$7="SIM",'C-Produção CDR-TM'!$Q$20,IF('C-Produção CDR-TM'!$U$7="SIM",'C-Produção CDR-TM'!$U$20,0)))))</f>
        <v>402.57273794468387</v>
      </c>
      <c r="M58" s="137"/>
      <c r="N58" s="1039" t="s">
        <v>592</v>
      </c>
      <c r="O58" s="1549">
        <f>IF('C-Produção CDR-TM'!$E$7="SIM",'C-Produção CDR-TM'!$E$43,IF('C-Produção CDR-TM'!$I$7="SIM",'C-Produção CDR-TM'!$I$43,IF('C-Produção CDR-TM'!$M$7="SIM",'C-Produção CDR-TM'!$M$43,IF('C-Produção CDR-TM'!$Q$7="SIM",'C-Produção CDR-TM'!$Q$43,IF('C-Produção CDR-TM'!$U$7="SIM",'C-Produção CDR-TM'!$U$43,0)))))</f>
        <v>1.7339704734483865</v>
      </c>
      <c r="P58" s="1039">
        <f>IF('C-Produção CDR-TM'!$E$7="SIM",'C-Produção CDR-TM'!$E$42,IF('C-Produção CDR-TM'!$I$7="SIM",'C-Produção CDR-TM'!$I$42,IF('C-Produção CDR-TM'!$M$7="SIM",'C-Produção CDR-TM'!$M$42,IF('C-Produção CDR-TM'!$Q$7="SIM",'C-Produção CDR-TM'!$Q$42,IF('C-Produção CDR-TM'!$U$7="SIM",'C-Produção CDR-TM'!$U$42,0)))))</f>
        <v>58.622664213817011</v>
      </c>
      <c r="Q58" s="137"/>
      <c r="R58" s="944"/>
      <c r="S58" s="945"/>
      <c r="T58" s="945"/>
      <c r="U58" s="945"/>
      <c r="V58" s="945"/>
      <c r="W58" s="945"/>
      <c r="X58" s="945"/>
      <c r="Y58" s="945"/>
      <c r="Z58" s="1525"/>
    </row>
    <row r="59" spans="1:26" ht="17.649999999999999"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152.66022729867731</v>
      </c>
      <c r="M59" s="137"/>
      <c r="N59" s="1453" t="s">
        <v>323</v>
      </c>
      <c r="O59" s="268">
        <f>IF(H58&gt;0,((L44*D112)+(L46*D111))/$D$40,0)</f>
        <v>19.466645520908255</v>
      </c>
      <c r="P59" s="1437">
        <f>IF(O58&gt;0,O58*1000000/$D$40,0)</f>
        <v>22.230390685235722</v>
      </c>
      <c r="Q59" s="137"/>
      <c r="R59" s="944"/>
      <c r="S59" s="945"/>
      <c r="T59" s="945"/>
      <c r="U59" s="945"/>
      <c r="V59" s="945"/>
      <c r="W59" s="945"/>
      <c r="X59" s="945"/>
      <c r="Y59" s="945"/>
      <c r="Z59" s="1525"/>
    </row>
    <row r="60" spans="1:26" ht="17.649999999999999" customHeight="1" outlineLevel="1" x14ac:dyDescent="0.25">
      <c r="A60" s="42"/>
      <c r="B60" s="1453" t="s">
        <v>587</v>
      </c>
      <c r="C60" s="1416" t="s">
        <v>760</v>
      </c>
      <c r="D60" s="1498">
        <v>1500</v>
      </c>
      <c r="E60" s="137"/>
      <c r="F60" s="1453" t="s">
        <v>591</v>
      </c>
      <c r="G60" s="254">
        <f>IF('C-Produção CDR-TM'!$E$7="SIM",'C-Produção CDR-TM'!$D$17,IF('C-Produção CDR-TM'!$I$7="SIM",'C-Produção CDR-TM'!$H$17,IF('C-Produção CDR-TM'!$M$7="SIM",'C-Produção CDR-TM'!$L$17,IF('C-Produção CDR-TM'!$Q$7="SIM",'C-Produção CDR-TM'!$P$17,IF('C-Produção CDR-TM'!$U$7="SIM",'C-Produção CDR-TM'!$T$17,"0")))))</f>
        <v>825</v>
      </c>
      <c r="H60" s="1491"/>
      <c r="I60" s="651"/>
      <c r="J60" s="1482" t="s">
        <v>324</v>
      </c>
      <c r="K60" s="261">
        <f>IF('C-Produção CDR-TM'!$E$7="SIM",'C-Produção CDR-TM'!$E$23,IF('C-Produção CDR-TM'!$I$7="SIM",'C-Produção CDR-TM'!$I$23,IF('C-Produção CDR-TM'!$M$7="SIM",'C-Produção CDR-TM'!$M$23,IF('C-Produção CDR-TM'!$Q$7="SIM",'C-Produção CDR-TM'!$Q$23,IF('C-Produção CDR-TM'!$U$7="SIM",'C-Produção CDR-TM'!$U$23,"0")))))</f>
        <v>0.26112314702199374</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0.4032</v>
      </c>
      <c r="P60" s="1458">
        <f>IF('C-Produção CDR-TM'!$E$7="SIM",'C-Produção CDR-TM'!$E$45,IF('C-Produção CDR-TM'!$I$7="SIM",'C-Produção CDR-TM'!$I$45,IF('C-Produção CDR-TM'!$M$7="SIM",'C-Produção CDR-TM'!$M$45,IF('C-Produção CDR-TM'!$Q$7="SIM",'C-Produção CDR-TM'!$Q$45,IF('C-Produção CDR-TM'!$U$7="SIM",'C-Produção CDR-TM'!$U$45,0)))))</f>
        <v>44.991141317118391</v>
      </c>
      <c r="Q60" s="137"/>
      <c r="R60" s="944"/>
      <c r="S60" s="945"/>
      <c r="T60" s="945"/>
      <c r="U60" s="945"/>
      <c r="V60" s="945"/>
      <c r="W60" s="945"/>
      <c r="X60" s="945"/>
      <c r="Y60" s="945"/>
      <c r="Z60" s="1525"/>
    </row>
    <row r="61" spans="1:26" ht="17.649999999999999" customHeight="1" outlineLevel="1" x14ac:dyDescent="0.25">
      <c r="A61" s="42"/>
      <c r="B61" s="1453" t="s">
        <v>588</v>
      </c>
      <c r="C61" s="494" t="s">
        <v>195</v>
      </c>
      <c r="D61" s="1463">
        <v>0</v>
      </c>
      <c r="E61" s="137"/>
      <c r="F61" s="1039" t="s">
        <v>483</v>
      </c>
      <c r="G61" s="1039" t="str">
        <f>'C-Produção CDR-TMB'!L2</f>
        <v>Não</v>
      </c>
      <c r="H61" s="1039">
        <f>IF('C-Produção CDR-TMB'!D2&gt;0,'C-Produção CDR-TMB'!H2,0)</f>
        <v>0</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0</v>
      </c>
      <c r="L61" s="1549">
        <f>IF('C-Produção CDR-TMB'!$E$7="SIM",'C-Produção CDR-TMB'!$E$20,IF('C-Produção CDR-TMB'!$I$7="SIM",'C-Produção CDR-TMB'!$I$20,IF('C-Produção CDR-TMB'!$M$7="SIM",'C-Produção CDR-TMB'!$M$20,IF('C-Produção CDR-TMB'!$Q$7="SIM",'C-Produção CDR-TMB'!$Q$20,IF('C-Produção CDR-TMB'!$U$7="SIM",'C-Produção CDR-TMB'!$U$20,0)))))</f>
        <v>0</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0</v>
      </c>
      <c r="P61" s="1549">
        <f>IF('C-Produção CDR-TMB'!$E$7="SIM",'C-Produção CDR-TMB'!$E$42,IF('C-Produção CDR-TMB'!$I$7="SIM",'C-Produção CDR-TMB'!$I$42,IF('C-Produção CDR-TMB'!$M$7="SIM",'C-Produção CDR-TMB'!$M$42,IF('C-Produção CDR-TMB'!$Q$7="SIM",'C-Produção CDR-TMB'!$Q$42,IF('C-Produção CDR-TMB'!$U$7="SIM",'C-Produção CDR-TMB'!$U$42,0)))))</f>
        <v>0</v>
      </c>
      <c r="Q61" s="137"/>
      <c r="R61" s="944"/>
      <c r="S61" s="945"/>
      <c r="T61" s="945"/>
      <c r="U61" s="945"/>
      <c r="V61" s="945"/>
      <c r="W61" s="945"/>
      <c r="X61" s="945"/>
      <c r="Y61" s="945"/>
      <c r="Z61" s="1525"/>
    </row>
    <row r="62" spans="1:26" ht="17.649999999999999"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0</v>
      </c>
      <c r="M62" s="137"/>
      <c r="N62" s="1453" t="s">
        <v>323</v>
      </c>
      <c r="O62" s="268">
        <f>IF(H61&gt;0,((L45*D112)+(L47*D111))/$D$40,0)</f>
        <v>0</v>
      </c>
      <c r="P62" s="1439">
        <f>IF(O61&gt;0,O61*1000000/$D$40,0)</f>
        <v>0</v>
      </c>
      <c r="Q62" s="137"/>
      <c r="R62" s="944"/>
      <c r="S62" s="945"/>
      <c r="T62" s="945"/>
      <c r="U62" s="945"/>
      <c r="V62" s="945"/>
      <c r="W62" s="945"/>
      <c r="X62" s="945"/>
      <c r="Y62" s="945"/>
      <c r="Z62" s="1525"/>
    </row>
    <row r="63" spans="1:26" ht="17.649999999999999" customHeight="1" outlineLevel="1" x14ac:dyDescent="0.25">
      <c r="A63" s="42"/>
      <c r="B63" s="1453" t="s">
        <v>600</v>
      </c>
      <c r="C63" s="262" t="s">
        <v>328</v>
      </c>
      <c r="D63" s="1500">
        <v>20000</v>
      </c>
      <c r="E63" s="259"/>
      <c r="F63" s="1453"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3"/>
      <c r="I63" s="651"/>
      <c r="J63" s="1482"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0</v>
      </c>
      <c r="P63" s="1464">
        <f>IF('C-Produção CDR-TMB'!$E$7="SIM",'C-Produção CDR-TMB'!$E$45,IF('C-Produção CDR-TMB'!$I$7="SIM",'C-Produção CDR-TMB'!$I$45,IF('C-Produção CDR-TMB'!$M$7="SIM",'C-Produção CDR-TMB'!$M$45,IF('C-Produção CDR-TMB'!$Q$7="SIM",'C-Produção CDR-TMB'!$Q$45,IF('C-Produção CDR-TMB'!$U$7="SIM",'C-Produção CDR-TMB'!$U$45,0)))))</f>
        <v>0</v>
      </c>
      <c r="Q63" s="259"/>
      <c r="R63" s="947"/>
      <c r="S63" s="955"/>
      <c r="T63" s="955"/>
      <c r="U63" s="955"/>
      <c r="V63" s="955"/>
      <c r="W63" s="955"/>
      <c r="X63" s="955"/>
      <c r="Y63" s="955"/>
      <c r="Z63" s="1528"/>
    </row>
    <row r="64" spans="1:26" ht="17.649999999999999" customHeight="1" outlineLevel="1" x14ac:dyDescent="0.25">
      <c r="A64" s="42"/>
      <c r="B64" s="1453" t="s">
        <v>601</v>
      </c>
      <c r="C64" s="494" t="s">
        <v>328</v>
      </c>
      <c r="D64" s="1500">
        <v>10000</v>
      </c>
      <c r="E64" s="260"/>
      <c r="F64" s="1039" t="s">
        <v>329</v>
      </c>
      <c r="G64" s="1039" t="str">
        <f>'C-Biodigestão'!L2</f>
        <v>Sim</v>
      </c>
      <c r="H64" s="1039">
        <f>IF('C-Biodigestão'!D2&gt;0,'C-Biodigestão'!H2,0)</f>
        <v>34187.424999999996</v>
      </c>
      <c r="I64" s="651"/>
      <c r="J64" s="1039" t="s">
        <v>329</v>
      </c>
      <c r="K64" s="1549">
        <f>IF('C-Biodigestão'!$E$7="SIM",'C-Biodigestão'!$E$19,IF('C-Biodigestão'!$I$7="SIM",'C-Biodigestão'!$I$19,IF('C-Biodigestão'!$M$7="SIM",'C-Biodigestão'!$M$19,IF('C-Biodigestão'!$Q$7="SIM",'C-Biodigestão'!$Q$19,IF('C-Biodigestão'!$U$7="SIM",'C-Biodigestão'!$U$19,0)))))</f>
        <v>50.868367125152247</v>
      </c>
      <c r="L64" s="1039">
        <f>IF('C-Biodigestão'!$E$7="SIM",'C-Biodigestão'!$E$20,IF('C-Biodigestão'!$I$7="SIM",'C-Biodigestão'!$I$20,IF('C-Biodigestão'!$M$7="SIM",'C-Biodigestão'!$M$20,IF('C-Biodigestão'!$Q$7="SIM",'C-Biodigestão'!$Q$20,IF('C-Biodigestão'!$U$7="SIM",'C-Biodigestão'!$U$20,0)))))</f>
        <v>1487.9262513965955</v>
      </c>
      <c r="M64" s="270"/>
      <c r="N64" s="1039" t="s">
        <v>329</v>
      </c>
      <c r="O64" s="1549">
        <f>IF('C-Biodigestão'!$E$7="SIM",'C-Biodigestão'!$E$46,IF('C-Biodigestão'!$I$7="SIM",'C-Biodigestão'!$I$46,IF('C-Biodigestão'!$M$7="SIM",'C-Biodigestão'!$M$46,IF('C-Biodigestão'!$Q$7="SIM",'C-Biodigestão'!$Q$46,IF('C-Biodigestão'!$U$7="SIM",'C-Biodigestão'!$U$46,0)))))</f>
        <v>3.9006059715044845</v>
      </c>
      <c r="P64" s="1039">
        <f>IF('C-Biodigestão'!$E$7="SIM",'C-Biodigestão'!$E$45,IF('C-Biodigestão'!$I$7="SIM",'C-Biodigestão'!$I$45,IF('C-Biodigestão'!$M$7="SIM",'C-Biodigestão'!$M$45,IF('C-Biodigestão'!$Q$7="SIM",'C-Biodigestão'!$Q$45,IF('C-Biodigestão'!$U$7="SIM",'C-Biodigestão'!$U$45,0)))))</f>
        <v>114.09475769246981</v>
      </c>
      <c r="Q64" s="137"/>
      <c r="R64" s="944"/>
      <c r="S64" s="945"/>
      <c r="T64" s="945"/>
      <c r="U64" s="945"/>
      <c r="V64" s="945"/>
      <c r="W64" s="945"/>
      <c r="X64" s="945"/>
      <c r="Y64" s="945"/>
      <c r="Z64" s="1525"/>
    </row>
    <row r="65" spans="1:26" ht="17.649999999999999"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652.15855288656724</v>
      </c>
      <c r="M65" s="271"/>
      <c r="N65" s="1453" t="s">
        <v>323</v>
      </c>
      <c r="O65" s="268">
        <f>IF(H64&gt;0,((P42*D114)+(P45*D117))/$D$40,0)</f>
        <v>66.851467315365937</v>
      </c>
      <c r="P65" s="1439">
        <f>IF(O64&gt;0,O64*1000000/$D$40,0)</f>
        <v>50.00776886544211</v>
      </c>
      <c r="Q65" s="137"/>
      <c r="R65" s="944"/>
      <c r="S65" s="945"/>
      <c r="T65" s="945"/>
      <c r="U65" s="945"/>
      <c r="V65" s="945"/>
      <c r="W65" s="945"/>
      <c r="X65" s="945"/>
      <c r="Y65" s="945"/>
      <c r="Z65" s="1525"/>
    </row>
    <row r="66" spans="1:26" ht="17.649999999999999" customHeight="1" outlineLevel="1" x14ac:dyDescent="0.25">
      <c r="A66" s="36"/>
      <c r="B66" s="1453" t="s">
        <v>761</v>
      </c>
      <c r="C66" s="2186" t="s">
        <v>330</v>
      </c>
      <c r="D66" s="2187"/>
      <c r="E66" s="260"/>
      <c r="F66" s="1453" t="s">
        <v>591</v>
      </c>
      <c r="G66" s="254">
        <f>IF('C-Biodigestão'!$E$7="SIM",'C-Biodigestão'!$D$17,IF('C-Biodigestão'!$I$7="SIM",'C-Biodigestão'!$H$17,IF('C-Biodigestão'!$M$7="SIM",'C-Biodigestão'!$L$17,IF('C-Biodigestão'!$Q$7="SIM",'C-Biodigestão'!$P$17,IF('C-Biodigestão'!$U$7="SIM",'C-Biodigestão'!$T$17,"0")))))</f>
        <v>25040.130286107691</v>
      </c>
      <c r="H66" s="1491"/>
      <c r="I66" s="832"/>
      <c r="J66" s="1482" t="s">
        <v>324</v>
      </c>
      <c r="K66" s="261">
        <f>IF('C-Biodigestão'!$E$7="SIM",'C-Biodigestão'!$E$26,IF('C-Biodigestão'!$I$7="SIM",'C-Biodigestão'!$I$26,IF('C-Biodigestão'!$M$7="SIM",'C-Biodigestão'!$M$26,IF('C-Biodigestão'!$Q$7="SIM",'C-Biodigestão'!$Q$26,IF('C-Biodigestão'!$U$7="SIM",'C-Biodigestão'!$U$26,"0")))))</f>
        <v>0.84764642478422403</v>
      </c>
      <c r="L66" s="1484"/>
      <c r="M66" s="271"/>
      <c r="N66" s="1453" t="s">
        <v>325</v>
      </c>
      <c r="O66" s="268">
        <f>IF('C-Biodigestão'!$E$7="SIM",'C-Biodigestão'!$E$47,IF('C-Biodigestão'!$I$7="SIM",'C-Biodigestão'!$I$47,IF('C-Biodigestão'!$M$7="SIM",'C-Biodigestão'!$M$47,IF('C-Biodigestão'!$Q$7="SIM",'C-Biodigestão'!$Q$47,IF('C-Biodigestão'!$U$7="SIM",'C-Biodigestão'!$U$47,0)))))</f>
        <v>1.1015999999999999</v>
      </c>
      <c r="P66" s="1458">
        <f>IF('C-Biodigestão'!$E$7="SIM",'C-Biodigestão'!$E$48,IF('C-Biodigestão'!$I$7="SIM",'C-Biodigestão'!$I$48,IF('C-Biodigestão'!$M$7="SIM",'C-Biodigestão'!$M$48,IF('C-Biodigestão'!$Q$7="SIM",'C-Biodigestão'!$Q$48,IF('C-Biodigestão'!$U$7="SIM",'C-Biodigestão'!$U$48,0)))))</f>
        <v>81.87238353004021</v>
      </c>
      <c r="Q66" s="137"/>
      <c r="R66" s="956"/>
      <c r="S66" s="957"/>
      <c r="T66" s="957"/>
      <c r="U66" s="957"/>
      <c r="V66" s="957"/>
      <c r="W66" s="957"/>
      <c r="X66" s="957"/>
      <c r="Y66" s="957"/>
      <c r="Z66" s="1529"/>
    </row>
    <row r="67" spans="1:26" ht="17.649999999999999" customHeight="1" outlineLevel="1" x14ac:dyDescent="0.25">
      <c r="A67" s="45"/>
      <c r="B67" s="1453" t="s">
        <v>603</v>
      </c>
      <c r="C67" s="1416" t="s">
        <v>328</v>
      </c>
      <c r="D67" s="1500">
        <v>1250</v>
      </c>
      <c r="E67" s="259"/>
      <c r="F67" s="1039" t="s">
        <v>132</v>
      </c>
      <c r="G67" s="1039" t="str">
        <f>'C-Compostagem'!L2</f>
        <v>Sim</v>
      </c>
      <c r="H67" s="1039">
        <f>IF('C-Compostagem'!D2&gt;0,'C-Compostagem'!H2,0)</f>
        <v>29059.311249999995</v>
      </c>
      <c r="I67" s="651"/>
      <c r="J67" s="1039" t="s">
        <v>132</v>
      </c>
      <c r="K67" s="1549">
        <f>IF('C-Compostagem'!$E$7="SIM",'C-Compostagem'!$E$19,IF('C-Compostagem'!$I$7="SIM",'C-Compostagem'!$I$19,IF('C-Compostagem'!$M$7="SIM",'C-Compostagem'!$M$19,IF('C-Compostagem'!$Q$7="SIM",'C-Compostagem'!$Q$19,IF('C-Compostagem'!$U$7="SIM",'C-Compostagem'!$U$19,0)))))</f>
        <v>11.352702075368216</v>
      </c>
      <c r="L67" s="1039">
        <f>IF('C-Compostagem'!$E$7="SIM",'C-Compostagem'!$E$20,IF('C-Compostagem'!$I$7="SIM",'C-Compostagem'!$I$20,IF('C-Compostagem'!$M$7="SIM",'C-Compostagem'!$M$20,IF('C-Compostagem'!$Q$7="SIM",'C-Compostagem'!$Q$20,IF('C-Compostagem'!$U$7="SIM",'C-Compostagem'!$U$20,0)))))</f>
        <v>390.67347390651656</v>
      </c>
      <c r="M67" s="270"/>
      <c r="N67" s="1039" t="s">
        <v>132</v>
      </c>
      <c r="O67" s="1549">
        <f>IF('C-Compostagem'!$E$7="SIM",'C-Compostagem'!$E$43,IF('C-Compostagem'!$I$7="SIM",'C-Compostagem'!$I$43,IF('C-Compostagem'!$M$7="SIM",'C-Compostagem'!$M$43,IF('C-Compostagem'!$Q$7="SIM",'C-Compostagem'!$Q$43,IF('C-Compostagem'!$U$7="SIM",'C-Compostagem'!$U$43,0)))))</f>
        <v>1.2347540887612873</v>
      </c>
      <c r="P67" s="1039">
        <f>IF('C-Compostagem'!$E$7="SIM",'C-Compostagem'!$E$42,IF('C-Compostagem'!$I$7="SIM",'C-Compostagem'!$I$42,IF('C-Compostagem'!$M$7="SIM",'C-Compostagem'!$M$42,IF('C-Compostagem'!$Q$7="SIM",'C-Compostagem'!$Q$42,IF('C-Compostagem'!$U$7="SIM",'C-Compostagem'!$U$42,0)))))</f>
        <v>42.490824305455192</v>
      </c>
      <c r="Q67" s="98"/>
      <c r="R67" s="958"/>
      <c r="S67" s="959"/>
      <c r="T67" s="959"/>
      <c r="U67" s="959"/>
      <c r="V67" s="959"/>
      <c r="W67" s="959"/>
      <c r="X67" s="959"/>
      <c r="Y67" s="959"/>
      <c r="Z67" s="1530"/>
    </row>
    <row r="68" spans="1:26" ht="17.649999999999999"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145.54746250472073</v>
      </c>
      <c r="M68" s="271"/>
      <c r="N68" s="1453" t="s">
        <v>323</v>
      </c>
      <c r="O68" s="268">
        <f>IF(H67&gt;0,((L48*D108)+(L49*D109))/$D$40,0)</f>
        <v>0</v>
      </c>
      <c r="P68" s="1439">
        <f>IF(O67&gt;0,O67*1000000/$D$40,0)</f>
        <v>15.830180625144708</v>
      </c>
      <c r="Q68" s="137"/>
      <c r="R68" s="944"/>
      <c r="S68" s="945"/>
      <c r="T68" s="945"/>
      <c r="U68" s="945"/>
      <c r="V68" s="945"/>
      <c r="W68" s="945"/>
      <c r="X68" s="945"/>
      <c r="Y68" s="945"/>
      <c r="Z68" s="1525"/>
    </row>
    <row r="69" spans="1:26" ht="17.649999999999999" customHeight="1" outlineLevel="1" x14ac:dyDescent="0.25">
      <c r="A69" s="33"/>
      <c r="B69" s="1453" t="s">
        <v>605</v>
      </c>
      <c r="C69" s="494" t="s">
        <v>930</v>
      </c>
      <c r="D69" s="1500">
        <v>0</v>
      </c>
      <c r="E69" s="137"/>
      <c r="F69" s="1453" t="s">
        <v>591</v>
      </c>
      <c r="G69" s="254">
        <f>IF('C-Compostagem'!$E$7="SIM",'C-Compostagem'!$D$17,IF('C-Compostagem'!$I$7="SIM",'C-Compostagem'!$H$17,IF('C-Compostagem'!$M$7="SIM",'C-Compostagem'!$L$17,IF('C-Compostagem'!$Q$7="SIM",'C-Compostagem'!$P$17,IF('C-Compostagem'!$U$7="SIM",'C-Compostagem'!$T$17,"0")))))</f>
        <v>10188.827945470297</v>
      </c>
      <c r="H69" s="1494"/>
      <c r="I69" s="832"/>
      <c r="J69" s="1482" t="s">
        <v>324</v>
      </c>
      <c r="K69" s="261">
        <f>IF('C-Compostagem'!$E$7="SIM",'C-Compostagem'!$E$23,IF('C-Compostagem'!$I$7="SIM",'C-Compostagem'!$I$23,IF('C-Compostagem'!$M$7="SIM",'C-Compostagem'!$M$23,IF('C-Compostagem'!$Q$7="SIM",'C-Compostagem'!$Q$23,IF('C-Compostagem'!$U$7="SIM",'C-Compostagem'!$U$23,"0")))))</f>
        <v>0.53108465135041893</v>
      </c>
      <c r="L69" s="1484"/>
      <c r="M69" s="271"/>
      <c r="N69" s="1453" t="s">
        <v>325</v>
      </c>
      <c r="O69" s="268">
        <f>IF('C-Compostagem'!$E$7="SIM",'C-Compostagem'!$E$44,IF('C-Compostagem'!$I$7="SIM",'C-Compostagem'!$I$44,IF('C-Compostagem'!$M$7="SIM",'C-Compostagem'!$M$44,IF('C-Compostagem'!$Q$7="SIM",'C-Compostagem'!$Q$44,IF('C-Compostagem'!$U$7="SIM",'C-Compostagem'!$U$44,0)))))</f>
        <v>0.40249452959999998</v>
      </c>
      <c r="P69" s="1464">
        <f>IF('C-Compostagem'!$E$7="SIM",'C-Compostagem'!$E$45,IF('C-Compostagem'!$I$7="SIM",'C-Compostagem'!$I$45,IF('C-Compostagem'!$M$7="SIM",'C-Compostagem'!$M$45,IF('C-Compostagem'!$Q$7="SIM",'C-Compostagem'!$Q$45,IF('C-Compostagem'!$U$7="SIM",'C-Compostagem'!$U$45,0)))))</f>
        <v>28.640030453622245</v>
      </c>
      <c r="Q69" s="137"/>
      <c r="R69" s="944"/>
      <c r="S69" s="945"/>
      <c r="T69" s="945"/>
      <c r="U69" s="945"/>
      <c r="V69" s="945"/>
      <c r="W69" s="945"/>
      <c r="X69" s="945"/>
      <c r="Y69" s="945"/>
      <c r="Z69" s="1525"/>
    </row>
    <row r="70" spans="1:26" ht="17.649999999999999" customHeight="1" outlineLevel="1" x14ac:dyDescent="0.25">
      <c r="A70" s="33"/>
      <c r="B70" s="1453" t="s">
        <v>606</v>
      </c>
      <c r="C70" s="1416" t="s">
        <v>328</v>
      </c>
      <c r="D70" s="1500">
        <v>100000</v>
      </c>
      <c r="E70" s="137"/>
      <c r="F70" s="1039" t="s">
        <v>64</v>
      </c>
      <c r="G70" s="1039" t="str">
        <f>'C-Incineração'!L2</f>
        <v>Não</v>
      </c>
      <c r="H70" s="1039">
        <f>IF('C-Incineração'!D2&gt;0,'C-Incineração'!H2,0)</f>
        <v>0</v>
      </c>
      <c r="I70" s="651"/>
      <c r="J70" s="1039" t="s">
        <v>64</v>
      </c>
      <c r="K70" s="1549">
        <f>IF('C-Incineração'!$E$7="SIM",'C-Incineração'!$E$19,IF('C-Incineração'!$I$7="SIM",'C-Incineração'!$I$19,IF('C-Incineração'!$M$7="SIM",'C-Incineração'!$M$19,IF('C-Incineração'!$Q$7="SIM",'C-Incineração'!$Q$19,IF('C-Incineração'!$U$7="SIM",'C-Incineração'!$U$19,0)))))</f>
        <v>0</v>
      </c>
      <c r="L70" s="1039">
        <f>IF('C-Incineração'!$E$7="SIM",'C-Incineração'!$E$20,IF('C-Incineração'!$I$7="SIM",'C-Incineração'!$I$20,IF('C-Incineração'!$M$7="SIM",'C-Incineração'!$M$20,IF('C-Incineração'!$Q$7="SIM",'C-Incineração'!$Q$20,IF('C-Incineração'!$U$7="SIM",'C-Incineração'!$U$20,0)))))</f>
        <v>0</v>
      </c>
      <c r="M70" s="270"/>
      <c r="N70" s="1039" t="s">
        <v>64</v>
      </c>
      <c r="O70" s="1549">
        <f>IF('C-Incineração'!$E$7="SIM",'C-Incineração'!$E$52,IF('C-Incineração'!$I$7="SIM",'C-Incineração'!$I$52,IF('C-Incineração'!$M$7="SIM",'C-Incineração'!$M$52,IF('C-Incineração'!$Q$7="SIM",'C-Incineração'!$Q$52,IF('C-Incineração'!$U$7="SIM",'C-Incineração'!$U$52,0)))))</f>
        <v>0</v>
      </c>
      <c r="P70" s="1039">
        <f>IF('C-Incineração'!$E$7="SIM",'C-Incineração'!$E$51,IF('C-Incineração'!$I$7="SIM",'C-Incineração'!$I$51,IF('C-Incineração'!$M$7="SIM",'C-Incineração'!$M$51,IF('C-Incineração'!$Q$7="SIM",'C-Incineração'!$Q$51,IF('C-Incineração'!$U$7="SIM",'C-Incineração'!$U$51,0)))))</f>
        <v>0</v>
      </c>
      <c r="Q70" s="137"/>
      <c r="R70" s="944"/>
      <c r="S70" s="945"/>
      <c r="T70" s="945"/>
      <c r="U70" s="945"/>
      <c r="V70" s="945"/>
      <c r="W70" s="945"/>
      <c r="X70" s="945"/>
      <c r="Y70" s="945"/>
      <c r="Z70" s="1525"/>
    </row>
    <row r="71" spans="1:26" ht="17.649999999999999"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0</v>
      </c>
      <c r="M71" s="271"/>
      <c r="N71" s="1453" t="s">
        <v>323</v>
      </c>
      <c r="O71" s="268">
        <f>IF(H70&gt;0,((P43*D114))/$D$40,0)</f>
        <v>0</v>
      </c>
      <c r="P71" s="1439">
        <f>IF(O70&gt;0,O70*1000000/$D$40,0)</f>
        <v>0</v>
      </c>
      <c r="Q71" s="137"/>
      <c r="R71" s="944"/>
      <c r="S71" s="945"/>
      <c r="T71" s="945"/>
      <c r="U71" s="945"/>
      <c r="V71" s="945"/>
      <c r="W71" s="945"/>
      <c r="X71" s="945"/>
      <c r="Y71" s="945"/>
      <c r="Z71" s="1525"/>
    </row>
    <row r="72" spans="1:26" ht="17.649999999999999" customHeight="1" outlineLevel="1" x14ac:dyDescent="0.25">
      <c r="A72" s="46"/>
      <c r="B72" s="1453" t="s">
        <v>608</v>
      </c>
      <c r="C72" s="1416" t="s">
        <v>333</v>
      </c>
      <c r="D72" s="1498">
        <v>100</v>
      </c>
      <c r="E72" s="137"/>
      <c r="F72" s="1453" t="s">
        <v>591</v>
      </c>
      <c r="G72" s="254" t="str">
        <f>IF('C-Incineração'!$E$7="SIM",'C-Incineração'!$D$17,IF('C-Incineração'!$I$7="SIM",'C-Incineração'!$H$17,IF('C-Incineração'!$M$7="SIM",'C-Incineração'!$L$17,IF('C-Incineração'!$Q$7="SIM",'C-Incineração'!$P$17,IF('C-Incineração'!$U$7="SIM",'C-Incineração'!$T$17,"0")))))</f>
        <v>0</v>
      </c>
      <c r="H72" s="1495"/>
      <c r="I72" s="832"/>
      <c r="J72" s="1482" t="s">
        <v>324</v>
      </c>
      <c r="K72" s="261" t="str">
        <f>IF('C-Incineração'!$E$7="SIM",'C-Incineração'!$E$25,IF('C-Incineração'!$I$7="SIM",'C-Incineração'!$I$25,IF('C-Incineração'!$M$7="SIM",'C-Incineração'!$M$25,IF('C-Incineração'!$Q$7="SIM",'C-Incineração'!$Q$25,IF('C-Incineração'!$U$7="SIM",'C-Incineração'!$U$25,"0")))))</f>
        <v>0</v>
      </c>
      <c r="L72" s="1484"/>
      <c r="M72" s="271"/>
      <c r="N72" s="1453" t="s">
        <v>325</v>
      </c>
      <c r="O72" s="268">
        <f>IF('C-Incineração'!$E$7="SIM",'C-Incineração'!$E$53,IF('C-Incineração'!$I$7="SIM",'C-Incineração'!$I$53,IF('C-Incineração'!$M$7="SIM",'C-Incineração'!$M$53,IF('C-Incineração'!$Q$7="SIM",'C-Incineração'!$Q$53,IF('C-Incineração'!$U$7="SIM",'C-Incineração'!$U$53,0)))))</f>
        <v>0</v>
      </c>
      <c r="P72" s="1464">
        <f>IF('C-Incineração'!$E$7="SIM",'C-Incineração'!$E$54,IF('C-Incineração'!$I$7="SIM",'C-Incineração'!$I$54,IF('C-Incineração'!$M$7="SIM",'C-Incineração'!$M$54,IF('C-Incineração'!$Q$7="SIM",'C-Incineração'!$Q$54,IF('C-Incineração'!$U$7="SIM",'C-Incineração'!$U$54,0)))))</f>
        <v>0</v>
      </c>
      <c r="Q72" s="137"/>
      <c r="R72" s="944"/>
      <c r="S72" s="945"/>
      <c r="T72" s="945"/>
      <c r="U72" s="945"/>
      <c r="V72" s="945"/>
      <c r="W72" s="945"/>
      <c r="X72" s="945"/>
      <c r="Y72" s="945"/>
      <c r="Z72" s="1525"/>
    </row>
    <row r="73" spans="1:26" ht="17.649999999999999" customHeight="1" outlineLevel="1" x14ac:dyDescent="0.25">
      <c r="A73" s="33"/>
      <c r="B73" s="1453" t="s">
        <v>609</v>
      </c>
      <c r="C73" s="494" t="s">
        <v>327</v>
      </c>
      <c r="D73" s="1498">
        <v>53</v>
      </c>
      <c r="E73" s="137"/>
      <c r="F73" s="1039" t="s">
        <v>66</v>
      </c>
      <c r="G73" s="1039" t="str">
        <f>'C-Aterro Sanitário'!L2</f>
        <v>Sim</v>
      </c>
      <c r="H73" s="1039">
        <f>IF('C-Aterro Sanitário'!D2&gt;0,'C-Aterro Sanitário'!H2,0)</f>
        <v>49077.715312500004</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14.894324634482814</v>
      </c>
      <c r="L73" s="1039">
        <f>IF('C-Aterro Sanitário'!$E$7="SIM",'C-Aterro Sanitário'!$E$19,IF('C-Aterro Sanitário'!$I$7="SIM",'C-Aterro Sanitário'!$I$19,IF('C-Aterro Sanitário'!$M$7="SIM",'C-Aterro Sanitário'!$M$19,IF('C-Aterro Sanitário'!$Q$7="SIM",'C-Aterro Sanitário'!$Q$19,IF('C-Aterro Sanitário'!$U$7="SIM",'C-Aterro Sanitário'!$U$19,0)))))</f>
        <v>303.48447436161024</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5.6688876156562173</v>
      </c>
      <c r="P73" s="1039">
        <f>IF('C-Aterro Sanitário'!$E$7="SIM",'C-Aterro Sanitário'!$E$45,IF('C-Aterro Sanitário'!$I$7="SIM",'C-Aterro Sanitário'!$I$45,IF('C-Aterro Sanitário'!$M$7="SIM",'C-Aterro Sanitário'!$M$45,IF('C-Aterro Sanitário'!$Q$7="SIM",'C-Aterro Sanitário'!$Q$45,IF('C-Aterro Sanitário'!$U$7="SIM",'C-Aterro Sanitário'!$U$45,0)))))</f>
        <v>115.50838460103219</v>
      </c>
      <c r="Q73" s="137"/>
      <c r="R73" s="944"/>
      <c r="S73" s="945"/>
      <c r="T73" s="945"/>
      <c r="U73" s="945"/>
      <c r="V73" s="945"/>
      <c r="W73" s="945"/>
      <c r="X73" s="945"/>
      <c r="Y73" s="945"/>
      <c r="Z73" s="1525"/>
    </row>
    <row r="74" spans="1:26" ht="17.649999999999999"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190.95287992926686</v>
      </c>
      <c r="M74" s="271"/>
      <c r="N74" s="1453" t="s">
        <v>323</v>
      </c>
      <c r="O74" s="268">
        <f>IF(H73&gt;0,((P44*D114+P46*D117))/$D$40,0)</f>
        <v>0</v>
      </c>
      <c r="P74" s="1439">
        <f>IF(O73&gt;0,O73*1000000/$D$40,0)</f>
        <v>72.678046354566888</v>
      </c>
      <c r="Q74" s="137"/>
      <c r="R74" s="944"/>
      <c r="S74" s="945"/>
      <c r="T74" s="945"/>
      <c r="U74" s="945"/>
      <c r="V74" s="945"/>
      <c r="W74" s="945"/>
      <c r="X74" s="945"/>
      <c r="Y74" s="945"/>
      <c r="Z74" s="1525"/>
    </row>
    <row r="75" spans="1:26" ht="17.649999999999999"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18.485135064944611</v>
      </c>
      <c r="L75" s="1464">
        <f>IF(K73&gt;0,K75*1000000/(H73*20),0)</f>
        <v>18.832513847926087</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1.5688710407887754</v>
      </c>
      <c r="P75" s="1464">
        <f>IF('C-Aterro Sanitário'!$E$7="SIM",'C-Aterro Sanitário'!$E$48,IF('C-Aterro Sanitário'!$I$7="SIM",'C-Aterro Sanitário'!$I$48,IF('C-Aterro Sanitário'!$M$7="SIM",'C-Aterro Sanitário'!$M$48,IF('C-Aterro Sanitário'!$Q$7="SIM",'C-Aterro Sanitário'!$Q$48,IF('C-Aterro Sanitário'!$U$7="SIM",'C-Aterro Sanitário'!$U$48,0)))))</f>
        <v>83.541308896732133</v>
      </c>
      <c r="Q75" s="137"/>
      <c r="R75" s="944"/>
      <c r="S75" s="945"/>
      <c r="T75" s="945"/>
      <c r="U75" s="945"/>
      <c r="V75" s="945"/>
      <c r="W75" s="945"/>
      <c r="X75" s="945"/>
      <c r="Y75" s="945"/>
      <c r="Z75" s="1525"/>
    </row>
    <row r="76" spans="1:26" ht="17.649999999999999" customHeight="1" outlineLevel="1" x14ac:dyDescent="0.25">
      <c r="A76" s="46"/>
      <c r="B76" s="1453" t="s">
        <v>612</v>
      </c>
      <c r="C76" s="1416" t="s">
        <v>923</v>
      </c>
      <c r="D76" s="1966">
        <v>1.0780000000000001</v>
      </c>
      <c r="E76" s="137"/>
      <c r="F76" s="1400" t="s">
        <v>336</v>
      </c>
      <c r="G76" s="265">
        <f>IF(K78&lt;&gt;0,(G53*K52+G56*K55+G59*K58+G62*K61+G65*K64+G68*K67+G71*K70+G74*K73)/K78,0)</f>
        <v>0.32693010361080738</v>
      </c>
      <c r="H76" s="1496"/>
      <c r="I76" s="832"/>
      <c r="J76" s="1400"/>
      <c r="K76" s="266"/>
      <c r="L76" s="1470"/>
      <c r="M76" s="271"/>
      <c r="N76" s="1453"/>
      <c r="O76" s="486"/>
      <c r="P76" s="1471"/>
      <c r="Q76" s="137"/>
      <c r="R76" s="944"/>
      <c r="S76" s="945"/>
      <c r="T76" s="945"/>
      <c r="U76" s="945"/>
      <c r="V76" s="945"/>
      <c r="W76" s="945"/>
      <c r="X76" s="945"/>
      <c r="Y76" s="945"/>
      <c r="Z76" s="1525"/>
    </row>
    <row r="77" spans="1:26" ht="17.649999999999999" customHeight="1" outlineLevel="1" x14ac:dyDescent="0.25">
      <c r="A77" s="33"/>
      <c r="B77" s="1453" t="s">
        <v>613</v>
      </c>
      <c r="C77" s="1416" t="s">
        <v>923</v>
      </c>
      <c r="D77" s="1966">
        <v>7.26</v>
      </c>
      <c r="E77" s="137"/>
      <c r="F77" s="1400" t="s">
        <v>593</v>
      </c>
      <c r="G77" s="253">
        <f>G54+G57+G60+G63+G66+G69+G72</f>
        <v>48188.683806629648</v>
      </c>
      <c r="H77" s="1494"/>
      <c r="I77" s="832"/>
      <c r="J77" s="1485" t="s">
        <v>337</v>
      </c>
      <c r="K77" s="269">
        <f>K54+K57+K60+K63+K66+K69+K72</f>
        <v>2.740472405000709</v>
      </c>
      <c r="L77" s="1454" t="s">
        <v>338</v>
      </c>
      <c r="M77" s="271"/>
      <c r="N77" s="1453"/>
      <c r="O77" s="486"/>
      <c r="P77" s="1471"/>
      <c r="Q77" s="137"/>
      <c r="R77" s="944"/>
      <c r="S77" s="945"/>
      <c r="T77" s="945"/>
      <c r="U77" s="945"/>
      <c r="V77" s="945"/>
      <c r="W77" s="945"/>
      <c r="X77" s="945"/>
      <c r="Y77" s="945"/>
      <c r="Z77" s="1525"/>
    </row>
    <row r="78" spans="1:26" ht="17.649999999999999" customHeight="1" outlineLevel="1" thickBot="1" x14ac:dyDescent="0.3">
      <c r="A78" s="33"/>
      <c r="B78" s="1962" t="s">
        <v>1118</v>
      </c>
      <c r="C78" s="837" t="s">
        <v>1117</v>
      </c>
      <c r="D78" s="1967">
        <v>2.2000000000000002</v>
      </c>
      <c r="E78" s="137"/>
      <c r="F78" s="2184" t="s">
        <v>615</v>
      </c>
      <c r="G78" s="2185"/>
      <c r="H78" s="1474">
        <f>'R-Resumo Bal. Massa'!D16*312</f>
        <v>78000</v>
      </c>
      <c r="I78" s="651"/>
      <c r="J78" s="1472" t="s">
        <v>339</v>
      </c>
      <c r="K78" s="1473">
        <f>K52+K55+K58+K61+K64+K67+K70+K73</f>
        <v>145.20640102573333</v>
      </c>
      <c r="L78" s="1474">
        <f>K78*1000000/H78</f>
        <v>1861.62052597094</v>
      </c>
      <c r="M78" s="270"/>
      <c r="N78" s="1472" t="s">
        <v>597</v>
      </c>
      <c r="O78" s="1473">
        <f>O52+O55+O58+O61+O64+O67+O70+O73</f>
        <v>21.817684295430375</v>
      </c>
      <c r="P78" s="1474">
        <f>O78*1000000/H78</f>
        <v>279.71390122346634</v>
      </c>
      <c r="Q78" s="137"/>
      <c r="R78" s="944"/>
      <c r="S78" s="945"/>
      <c r="T78" s="945"/>
      <c r="U78" s="945"/>
      <c r="V78" s="945"/>
      <c r="W78" s="945"/>
      <c r="X78" s="945"/>
      <c r="Y78" s="945"/>
      <c r="Z78" s="1525"/>
    </row>
    <row r="79" spans="1:26" ht="15"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Top="1" thickBot="1" x14ac:dyDescent="0.3">
      <c r="A80" s="40"/>
      <c r="B80" s="141"/>
      <c r="C80" s="251"/>
      <c r="D80" s="251"/>
      <c r="E80" s="696"/>
      <c r="Q80" s="40"/>
      <c r="R80" s="960"/>
      <c r="S80" s="961"/>
      <c r="T80" s="961"/>
      <c r="U80" s="961"/>
      <c r="V80" s="961"/>
      <c r="W80" s="961"/>
      <c r="X80" s="961"/>
      <c r="Y80" s="961"/>
      <c r="Z80" s="1531"/>
    </row>
    <row r="81" spans="1:26" ht="17.649999999999999" customHeight="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customHeight="1" outlineLevel="1" x14ac:dyDescent="0.25">
      <c r="A82" s="35"/>
      <c r="B82" s="1453" t="s">
        <v>616</v>
      </c>
      <c r="C82" s="491" t="s">
        <v>342</v>
      </c>
      <c r="D82" s="1504">
        <v>498</v>
      </c>
      <c r="E82" s="137"/>
      <c r="F82" s="1453" t="s">
        <v>717</v>
      </c>
      <c r="G82" s="494" t="s">
        <v>292</v>
      </c>
      <c r="H82" s="1476">
        <f>((L36)*D101+(L37)*D102+(L38)*D103+(L39)*D104+(L40+L42)*D105+(L41+L43)*D106)/1000000</f>
        <v>3.9930367096024426</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114.19733647155105</v>
      </c>
      <c r="Q82" s="137"/>
      <c r="R82" s="962"/>
      <c r="S82" s="945"/>
      <c r="T82" s="945"/>
      <c r="U82" s="945"/>
      <c r="V82" s="945"/>
      <c r="W82" s="945"/>
      <c r="X82" s="945"/>
      <c r="Y82" s="945"/>
      <c r="Z82" s="1525"/>
    </row>
    <row r="83" spans="1:26" ht="17.649999999999999" customHeight="1" outlineLevel="1" x14ac:dyDescent="0.25">
      <c r="A83" s="35"/>
      <c r="B83" s="1453" t="s">
        <v>617</v>
      </c>
      <c r="C83" s="491" t="s">
        <v>342</v>
      </c>
      <c r="D83" s="1504">
        <v>0</v>
      </c>
      <c r="E83" s="137"/>
      <c r="F83" s="1453" t="s">
        <v>620</v>
      </c>
      <c r="G83" s="494" t="s">
        <v>292</v>
      </c>
      <c r="H83" s="1476">
        <f>((L44+L45)*D112+(L46+L47)*D111)/1000000</f>
        <v>1.5183983506308441</v>
      </c>
      <c r="I83" s="144"/>
      <c r="J83" s="1453" t="s">
        <v>626</v>
      </c>
      <c r="K83" s="494" t="s">
        <v>292</v>
      </c>
      <c r="L83" s="1476">
        <f>D83*D42/1000000</f>
        <v>0</v>
      </c>
      <c r="M83" s="137"/>
      <c r="N83" s="1453" t="s">
        <v>988</v>
      </c>
      <c r="O83" s="491" t="s">
        <v>344</v>
      </c>
      <c r="P83" s="1512">
        <f>IF(O67&lt;&gt;0,O67*1000000/(H37+H38),0)</f>
        <v>87.370872946988641</v>
      </c>
      <c r="Q83" s="137"/>
      <c r="R83" s="962"/>
      <c r="S83" s="945"/>
      <c r="T83" s="945"/>
      <c r="U83" s="945"/>
      <c r="V83" s="945"/>
      <c r="W83" s="945"/>
      <c r="X83" s="945"/>
      <c r="Y83" s="945"/>
      <c r="Z83" s="1525"/>
    </row>
    <row r="84" spans="1:26" ht="17.649999999999999" customHeight="1" outlineLevel="1" x14ac:dyDescent="0.25">
      <c r="A84" s="35"/>
      <c r="B84" s="1453" t="s">
        <v>618</v>
      </c>
      <c r="C84" s="491" t="s">
        <v>342</v>
      </c>
      <c r="D84" s="1504">
        <v>42.8</v>
      </c>
      <c r="E84" s="137"/>
      <c r="F84" s="1453" t="s">
        <v>718</v>
      </c>
      <c r="G84" s="494" t="s">
        <v>292</v>
      </c>
      <c r="H84" s="1476">
        <f>(L48*D108+L49*D109)/1000000</f>
        <v>0</v>
      </c>
      <c r="I84" s="144"/>
      <c r="J84" s="1453" t="s">
        <v>627</v>
      </c>
      <c r="K84" s="494" t="s">
        <v>292</v>
      </c>
      <c r="L84" s="1476">
        <f>D84*D43/1000000</f>
        <v>3.3384</v>
      </c>
      <c r="M84" s="137"/>
      <c r="N84" s="1453" t="s">
        <v>719</v>
      </c>
      <c r="O84" s="491" t="s">
        <v>345</v>
      </c>
      <c r="P84" s="1512">
        <f>IF(O52&lt;&gt;0,O52*1000000/(SUM(P36:P41)),0)</f>
        <v>0</v>
      </c>
      <c r="Q84" s="137"/>
      <c r="R84" s="962"/>
      <c r="S84" s="945"/>
      <c r="T84" s="945"/>
      <c r="U84" s="945"/>
      <c r="V84" s="945"/>
      <c r="W84" s="945"/>
      <c r="X84" s="945"/>
      <c r="Y84" s="945"/>
      <c r="Z84" s="1525"/>
    </row>
    <row r="85" spans="1:26" ht="17.649999999999999"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0</v>
      </c>
      <c r="I85" s="144"/>
      <c r="J85" s="1453" t="s">
        <v>628</v>
      </c>
      <c r="K85" s="494" t="s">
        <v>292</v>
      </c>
      <c r="L85" s="1476">
        <f>IF('R-Definição'!O120="Sim",D85*D43/1000000,0)</f>
        <v>0</v>
      </c>
      <c r="M85" s="137"/>
      <c r="N85" s="1453" t="s">
        <v>720</v>
      </c>
      <c r="O85" s="491" t="s">
        <v>345</v>
      </c>
      <c r="P85" s="1512">
        <f>IF(O55&lt;&gt;0,O55*1000000/(SUM(L36:L41)),0)</f>
        <v>1375.9162064395377</v>
      </c>
      <c r="Q85" s="137"/>
      <c r="R85" s="962"/>
      <c r="S85" s="945"/>
      <c r="T85" s="945"/>
      <c r="U85" s="945"/>
      <c r="V85" s="945"/>
      <c r="W85" s="945"/>
      <c r="X85" s="945"/>
      <c r="Y85" s="945"/>
      <c r="Z85" s="1525"/>
    </row>
    <row r="86" spans="1:26" ht="17.649999999999999" customHeight="1" outlineLevel="1" x14ac:dyDescent="0.25">
      <c r="A86" s="35"/>
      <c r="B86" s="1453"/>
      <c r="C86" s="494"/>
      <c r="D86" s="1464"/>
      <c r="E86" s="137"/>
      <c r="F86" s="1453" t="s">
        <v>622</v>
      </c>
      <c r="G86" s="494" t="s">
        <v>292</v>
      </c>
      <c r="H86" s="1476">
        <f>P42*D114/1000000</f>
        <v>3.4762763003990287</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0</v>
      </c>
      <c r="Q87" s="137"/>
      <c r="R87" s="962"/>
      <c r="S87" s="945"/>
      <c r="T87" s="945"/>
      <c r="U87" s="945"/>
      <c r="V87" s="945"/>
      <c r="W87" s="945"/>
      <c r="X87" s="945"/>
      <c r="Y87" s="945"/>
      <c r="Z87" s="1525"/>
    </row>
    <row r="88" spans="1:26" ht="17.649999999999999" customHeight="1" outlineLevel="1" x14ac:dyDescent="0.25">
      <c r="A88" s="35"/>
      <c r="B88" s="1453" t="s">
        <v>940</v>
      </c>
      <c r="C88" s="494" t="s">
        <v>342</v>
      </c>
      <c r="D88" s="1500">
        <v>50</v>
      </c>
      <c r="E88" s="137"/>
      <c r="F88" s="1453" t="s">
        <v>820</v>
      </c>
      <c r="G88" s="494" t="s">
        <v>292</v>
      </c>
      <c r="H88" s="1476">
        <f>P45*D117/1000000</f>
        <v>1.7381381501995143</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customHeight="1" outlineLevel="1" thickTop="1" x14ac:dyDescent="0.25">
      <c r="A91" s="35"/>
      <c r="B91" s="1453"/>
      <c r="C91" s="494"/>
      <c r="D91" s="1464"/>
      <c r="E91" s="137"/>
      <c r="F91" s="1488" t="s">
        <v>826</v>
      </c>
      <c r="G91" s="256" t="s">
        <v>292</v>
      </c>
      <c r="H91" s="1479">
        <f>SUM(H82:H89)</f>
        <v>10.725849510831829</v>
      </c>
      <c r="I91" s="259"/>
      <c r="J91" s="1478" t="s">
        <v>561</v>
      </c>
      <c r="K91" s="256" t="s">
        <v>292</v>
      </c>
      <c r="L91" s="1479">
        <f>SUM(L82:L85)</f>
        <v>3.3384</v>
      </c>
      <c r="M91" s="137"/>
      <c r="N91" s="259"/>
      <c r="O91" s="137"/>
      <c r="P91" s="137"/>
      <c r="Q91" s="137"/>
      <c r="R91" s="962"/>
      <c r="S91" s="945"/>
      <c r="T91" s="945"/>
      <c r="U91" s="945"/>
      <c r="V91" s="945"/>
      <c r="W91" s="945"/>
      <c r="X91" s="945"/>
      <c r="Y91" s="945"/>
      <c r="Z91" s="1525"/>
    </row>
    <row r="92" spans="1:26" ht="17.649999999999999" customHeight="1" outlineLevel="1" x14ac:dyDescent="0.25">
      <c r="A92" s="35"/>
      <c r="B92" s="1453"/>
      <c r="C92" s="494"/>
      <c r="D92" s="1464"/>
      <c r="E92" s="137"/>
      <c r="F92" s="1438" t="s">
        <v>347</v>
      </c>
      <c r="G92" s="494" t="s">
        <v>342</v>
      </c>
      <c r="H92" s="1464">
        <f>H91*1000000/D40</f>
        <v>137.51089116451064</v>
      </c>
      <c r="I92" s="144"/>
      <c r="J92" s="1453" t="s">
        <v>629</v>
      </c>
      <c r="K92" s="494" t="s">
        <v>342</v>
      </c>
      <c r="L92" s="1464">
        <f>L91*1000000/D40</f>
        <v>42.8</v>
      </c>
      <c r="M92" s="137"/>
      <c r="N92" s="137"/>
      <c r="O92" s="137"/>
      <c r="P92" s="137"/>
      <c r="Q92" s="137"/>
      <c r="R92" s="962"/>
      <c r="S92" s="945"/>
      <c r="T92" s="945"/>
      <c r="U92" s="945"/>
      <c r="V92" s="945"/>
      <c r="W92" s="945"/>
      <c r="X92" s="945"/>
      <c r="Y92" s="945"/>
      <c r="Z92" s="1525"/>
    </row>
    <row r="93" spans="1:26" ht="15" customHeight="1" outlineLevel="1" thickBot="1" x14ac:dyDescent="0.3">
      <c r="A93" s="35"/>
      <c r="B93" s="1455"/>
      <c r="C93" s="1441"/>
      <c r="D93" s="1883"/>
      <c r="E93" s="137"/>
      <c r="F93" s="1440" t="s">
        <v>822</v>
      </c>
      <c r="G93" s="1441" t="s">
        <v>929</v>
      </c>
      <c r="H93" s="1480">
        <f>H92*($D$7*30/$D$6)</f>
        <v>2.5056831894640381</v>
      </c>
      <c r="I93" s="144"/>
      <c r="J93" s="1455" t="s">
        <v>823</v>
      </c>
      <c r="K93" s="1441" t="s">
        <v>299</v>
      </c>
      <c r="L93" s="1480">
        <f>L92*($D$7*30/$D$6)</f>
        <v>0.7798890662468384</v>
      </c>
      <c r="M93" s="137"/>
      <c r="N93" s="137"/>
      <c r="O93" s="137"/>
      <c r="P93" s="137"/>
      <c r="Q93" s="137"/>
      <c r="R93" s="962"/>
      <c r="S93" s="945"/>
      <c r="T93" s="945"/>
      <c r="U93" s="945"/>
      <c r="V93" s="945"/>
      <c r="W93" s="945"/>
      <c r="X93" s="945"/>
      <c r="Y93" s="945"/>
      <c r="Z93" s="1525"/>
    </row>
    <row r="94" spans="1:26" s="830" customFormat="1" ht="19.899999999999999"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customHeight="1" outlineLevel="1" thickTop="1" thickBot="1" x14ac:dyDescent="0.3">
      <c r="A95" s="40"/>
      <c r="B95" s="2177" t="s">
        <v>886</v>
      </c>
      <c r="C95" s="2178"/>
      <c r="D95" s="2178"/>
      <c r="E95" s="2178"/>
      <c r="F95" s="2178"/>
      <c r="G95" s="2178"/>
      <c r="H95" s="2178"/>
      <c r="I95" s="2178"/>
      <c r="J95" s="2178"/>
      <c r="K95" s="2178"/>
      <c r="L95" s="2179"/>
      <c r="M95" s="40"/>
      <c r="N95" s="40"/>
      <c r="O95" s="40"/>
      <c r="P95" s="40"/>
      <c r="Q95" s="40"/>
      <c r="R95" s="960"/>
      <c r="S95" s="961"/>
      <c r="T95" s="961"/>
      <c r="U95" s="961"/>
      <c r="V95" s="961"/>
      <c r="W95" s="961"/>
      <c r="X95" s="961"/>
      <c r="Y95" s="961"/>
      <c r="Z95" s="1531"/>
    </row>
    <row r="96" spans="1:26" ht="10.15"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customHeight="1" outlineLevel="1" x14ac:dyDescent="0.25">
      <c r="A98" s="35"/>
      <c r="B98" s="1400" t="s">
        <v>1018</v>
      </c>
      <c r="C98" s="255" t="s">
        <v>308</v>
      </c>
      <c r="D98" s="1462" t="s">
        <v>6</v>
      </c>
      <c r="E98" s="137"/>
      <c r="F98" s="1400" t="s">
        <v>624</v>
      </c>
      <c r="G98" s="216" t="s">
        <v>292</v>
      </c>
      <c r="H98" s="1505">
        <f>O78+H9</f>
        <v>23.327730170430375</v>
      </c>
      <c r="I98" s="144"/>
      <c r="J98" s="1400" t="s">
        <v>632</v>
      </c>
      <c r="K98" s="216" t="s">
        <v>292</v>
      </c>
      <c r="L98" s="1505">
        <f>H98+L91</f>
        <v>26.666130170430375</v>
      </c>
      <c r="M98" s="137"/>
      <c r="N98" s="137"/>
      <c r="O98" s="137"/>
      <c r="P98" s="137"/>
      <c r="Q98" s="137"/>
      <c r="R98" s="962"/>
      <c r="S98" s="945"/>
      <c r="T98" s="945"/>
      <c r="U98" s="945"/>
      <c r="V98" s="945"/>
      <c r="W98" s="945"/>
      <c r="X98" s="945"/>
      <c r="Y98" s="945"/>
      <c r="Z98" s="1525"/>
    </row>
    <row r="99" spans="1:26" ht="17.649999999999999" customHeight="1" outlineLevel="1" thickBot="1" x14ac:dyDescent="0.3">
      <c r="A99" s="35"/>
      <c r="B99" s="1453" t="s">
        <v>1019</v>
      </c>
      <c r="C99" s="494" t="s">
        <v>195</v>
      </c>
      <c r="D99" s="1679">
        <v>1</v>
      </c>
      <c r="E99" s="137"/>
      <c r="F99" s="1453" t="s">
        <v>624</v>
      </c>
      <c r="G99" s="494" t="s">
        <v>342</v>
      </c>
      <c r="H99" s="1510">
        <f>H98*1000000/D40</f>
        <v>299.07346372346632</v>
      </c>
      <c r="I99" s="144"/>
      <c r="J99" s="1453" t="s">
        <v>633</v>
      </c>
      <c r="K99" s="494" t="s">
        <v>342</v>
      </c>
      <c r="L99" s="1510">
        <f>L98*1000000/D40</f>
        <v>341.87346372346633</v>
      </c>
      <c r="M99" s="137"/>
      <c r="N99" s="137"/>
      <c r="O99" s="137"/>
      <c r="P99" s="137"/>
      <c r="Q99" s="137"/>
      <c r="R99" s="962"/>
      <c r="S99" s="945"/>
      <c r="T99" s="945"/>
      <c r="U99" s="945"/>
      <c r="V99" s="945"/>
      <c r="W99" s="945"/>
      <c r="X99" s="945"/>
      <c r="Y99" s="945"/>
      <c r="Z99" s="1525"/>
    </row>
    <row r="100" spans="1:26" ht="17.649999999999999" customHeight="1" outlineLevel="1" thickTop="1" thickBot="1" x14ac:dyDescent="0.3">
      <c r="A100" s="35"/>
      <c r="B100" s="1453" t="s">
        <v>1059</v>
      </c>
      <c r="C100" s="494" t="s">
        <v>195</v>
      </c>
      <c r="D100" s="1463">
        <v>0.25</v>
      </c>
      <c r="E100" s="137"/>
      <c r="F100" s="1455" t="s">
        <v>824</v>
      </c>
      <c r="G100" s="1441" t="s">
        <v>929</v>
      </c>
      <c r="H100" s="1511">
        <f>H99*($D$7*30/$D$6)</f>
        <v>5.4496290738902307</v>
      </c>
      <c r="I100" s="144"/>
      <c r="J100" s="1455" t="s">
        <v>825</v>
      </c>
      <c r="K100" s="1441" t="s">
        <v>299</v>
      </c>
      <c r="L100" s="1511">
        <f>L99*($D$7*30/$D$6)</f>
        <v>6.2295181401370687</v>
      </c>
      <c r="M100" s="137"/>
      <c r="N100" s="137"/>
      <c r="O100" s="137"/>
      <c r="P100" s="137"/>
      <c r="Q100" s="137"/>
      <c r="R100" s="962"/>
      <c r="S100" s="945"/>
      <c r="T100" s="945"/>
      <c r="U100" s="945"/>
      <c r="V100" s="945"/>
      <c r="W100" s="945"/>
      <c r="X100" s="945"/>
      <c r="Y100" s="945"/>
      <c r="Z100" s="1525"/>
    </row>
    <row r="101" spans="1:26" ht="17.649999999999999"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customHeight="1" outlineLevel="1" x14ac:dyDescent="0.25">
      <c r="B117" s="1453" t="s">
        <v>1057</v>
      </c>
      <c r="C117" s="494" t="s">
        <v>346</v>
      </c>
      <c r="D117" s="1498">
        <v>1.5</v>
      </c>
    </row>
    <row r="118" spans="1:26" ht="15" customHeight="1" outlineLevel="1" thickBot="1" x14ac:dyDescent="0.3">
      <c r="B118" s="1455" t="s">
        <v>1058</v>
      </c>
      <c r="C118" s="1441" t="s">
        <v>346</v>
      </c>
      <c r="D118" s="1503">
        <v>1.5</v>
      </c>
    </row>
    <row r="119" spans="1:26" ht="15"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244" t="s">
        <v>971</v>
      </c>
      <c r="C2" s="2244"/>
      <c r="D2" s="2244"/>
      <c r="E2" s="2244"/>
      <c r="F2" s="2244"/>
      <c r="G2" s="2244"/>
      <c r="H2" s="2244"/>
      <c r="I2" s="2244"/>
      <c r="J2" s="2244"/>
      <c r="K2" s="2244"/>
      <c r="L2" s="2244"/>
      <c r="M2" s="2244"/>
      <c r="N2" s="438"/>
      <c r="O2" s="2243" t="s">
        <v>644</v>
      </c>
      <c r="P2" s="2243"/>
      <c r="Q2" s="2243"/>
      <c r="R2" s="2243"/>
      <c r="S2" s="2243"/>
      <c r="T2" s="2243"/>
      <c r="U2" s="2243"/>
      <c r="V2" s="2243"/>
      <c r="W2" s="2243"/>
      <c r="X2" s="2243"/>
      <c r="Y2" s="2243"/>
      <c r="Z2" s="2243"/>
      <c r="AA2" s="2243"/>
      <c r="AB2" s="453"/>
    </row>
    <row r="3" spans="1:28" s="870" customFormat="1" ht="17.649999999999999" customHeight="1" x14ac:dyDescent="0.25">
      <c r="A3" s="868"/>
      <c r="B3" s="2244"/>
      <c r="C3" s="2244"/>
      <c r="D3" s="2244"/>
      <c r="E3" s="2244"/>
      <c r="F3" s="2244"/>
      <c r="G3" s="2244"/>
      <c r="H3" s="2244"/>
      <c r="I3" s="2244"/>
      <c r="J3" s="2244"/>
      <c r="K3" s="2244"/>
      <c r="L3" s="2244"/>
      <c r="M3" s="2244"/>
      <c r="N3" s="869"/>
      <c r="O3" s="2243"/>
      <c r="P3" s="2243"/>
      <c r="Q3" s="2243"/>
      <c r="R3" s="2243"/>
      <c r="S3" s="2243"/>
      <c r="T3" s="2243"/>
      <c r="U3" s="2243"/>
      <c r="V3" s="2243"/>
      <c r="W3" s="2243"/>
      <c r="X3" s="2243"/>
      <c r="Y3" s="2243"/>
      <c r="Z3" s="2243"/>
      <c r="AA3" s="2243"/>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thickTop="1" x14ac:dyDescent="0.25">
      <c r="A5" s="438"/>
      <c r="B5" s="1434" t="s">
        <v>951</v>
      </c>
      <c r="C5" s="1435" t="s">
        <v>348</v>
      </c>
      <c r="D5" s="1436" t="s">
        <v>289</v>
      </c>
      <c r="E5" s="438"/>
      <c r="F5" s="1447" t="s">
        <v>952</v>
      </c>
      <c r="G5" s="1435" t="s">
        <v>349</v>
      </c>
      <c r="H5" s="1436" t="s">
        <v>350</v>
      </c>
      <c r="I5" s="438"/>
      <c r="J5" s="2225" t="s">
        <v>351</v>
      </c>
      <c r="K5" s="2223" t="s">
        <v>352</v>
      </c>
      <c r="L5" s="438"/>
      <c r="M5" s="439"/>
      <c r="N5" s="438"/>
      <c r="O5" s="2251" t="s">
        <v>877</v>
      </c>
      <c r="P5" s="438"/>
      <c r="Q5" s="2251" t="s">
        <v>878</v>
      </c>
      <c r="R5" s="438"/>
      <c r="S5" s="2251" t="s">
        <v>879</v>
      </c>
      <c r="T5" s="438"/>
      <c r="U5" s="2251" t="s">
        <v>880</v>
      </c>
      <c r="V5" s="438"/>
      <c r="W5" s="2251" t="s">
        <v>881</v>
      </c>
      <c r="X5" s="438"/>
      <c r="Y5" s="2251" t="s">
        <v>887</v>
      </c>
      <c r="Z5" s="438"/>
      <c r="AA5" s="438"/>
      <c r="AB5" s="453"/>
    </row>
    <row r="6" spans="1:28" s="252" customFormat="1" ht="19.899999999999999" customHeight="1" outlineLevel="1" x14ac:dyDescent="0.25">
      <c r="A6" s="438"/>
      <c r="B6" s="1606" t="s">
        <v>645</v>
      </c>
      <c r="C6" s="1567" t="s">
        <v>292</v>
      </c>
      <c r="D6" s="1582">
        <f>D7*D8/1000000</f>
        <v>24.543672301737583</v>
      </c>
      <c r="E6" s="443"/>
      <c r="F6" s="1602" t="s">
        <v>973</v>
      </c>
      <c r="G6" s="1554">
        <f>J7*(1-K7)</f>
        <v>109759.20000000001</v>
      </c>
      <c r="H6" s="1596">
        <f>G6/$G$11</f>
        <v>0.66654521075030615</v>
      </c>
      <c r="I6" s="438"/>
      <c r="J6" s="2226"/>
      <c r="K6" s="2224"/>
      <c r="L6" s="438"/>
      <c r="M6" s="448"/>
      <c r="N6" s="440"/>
      <c r="O6" s="2252"/>
      <c r="P6" s="438"/>
      <c r="Q6" s="2252"/>
      <c r="R6" s="438"/>
      <c r="S6" s="2252"/>
      <c r="T6" s="438"/>
      <c r="U6" s="2252"/>
      <c r="V6" s="438"/>
      <c r="W6" s="2252"/>
      <c r="X6" s="438"/>
      <c r="Y6" s="2252"/>
      <c r="Z6" s="438"/>
      <c r="AA6" s="438"/>
      <c r="AB6" s="453"/>
    </row>
    <row r="7" spans="1:28" s="252" customFormat="1" ht="19.899999999999999" customHeight="1" outlineLevel="1" x14ac:dyDescent="0.25">
      <c r="A7" s="438"/>
      <c r="B7" s="1602" t="s">
        <v>646</v>
      </c>
      <c r="C7" s="1565" t="s">
        <v>342</v>
      </c>
      <c r="D7" s="1583">
        <f>'R&amp;C-Painel de Controle'!H33</f>
        <v>314.66246540689212</v>
      </c>
      <c r="E7" s="443"/>
      <c r="F7" s="1602" t="s">
        <v>974</v>
      </c>
      <c r="G7" s="1554">
        <f>J7*K7</f>
        <v>27439.800000000003</v>
      </c>
      <c r="H7" s="1596">
        <f>G7/$G$11</f>
        <v>0.16663630268757654</v>
      </c>
      <c r="I7" s="438"/>
      <c r="J7" s="2255">
        <f>'R&amp;C-Painel de Controle'!D6/3</f>
        <v>137199</v>
      </c>
      <c r="K7" s="2253">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customHeight="1" outlineLevel="1" thickBot="1" x14ac:dyDescent="0.3">
      <c r="A8" s="438"/>
      <c r="B8" s="1602" t="s">
        <v>647</v>
      </c>
      <c r="C8" s="1565" t="s">
        <v>298</v>
      </c>
      <c r="D8" s="1583">
        <f>'R&amp;C-Painel de Controle'!D8</f>
        <v>78000</v>
      </c>
      <c r="E8" s="443"/>
      <c r="F8" s="1602" t="s">
        <v>975</v>
      </c>
      <c r="G8" s="1597">
        <f>J7/5</f>
        <v>27439.8</v>
      </c>
      <c r="H8" s="1596">
        <f>G8/$G$11</f>
        <v>0.16663630268757654</v>
      </c>
      <c r="I8" s="438"/>
      <c r="J8" s="2256"/>
      <c r="K8" s="2254"/>
      <c r="L8" s="438"/>
      <c r="M8" s="448"/>
      <c r="N8" s="440"/>
      <c r="O8" s="1433">
        <f>(O12-O10)/O10</f>
        <v>1.2145591636766743E-6</v>
      </c>
      <c r="P8" s="440"/>
      <c r="Q8" s="1433">
        <f>(Q12-Q10)/Q10</f>
        <v>-5.8327040398668817E-3</v>
      </c>
      <c r="R8" s="440"/>
      <c r="S8" s="1433">
        <f>(S12-S10)/S10</f>
        <v>-5.8327040398668409E-3</v>
      </c>
      <c r="T8" s="438"/>
      <c r="U8" s="1433">
        <f>(U12-U10)/U10</f>
        <v>2.2914268472023186E-2</v>
      </c>
      <c r="V8" s="438"/>
      <c r="W8" s="1433">
        <f>(W12-W10)/W10</f>
        <v>2.2914268472023186E-2</v>
      </c>
      <c r="X8" s="438"/>
      <c r="Y8" s="1550" t="s">
        <v>338</v>
      </c>
      <c r="Z8" s="438"/>
      <c r="AA8" s="438"/>
      <c r="AB8" s="453"/>
    </row>
    <row r="9" spans="1:28" s="252" customFormat="1" ht="19.899999999999999"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26.679278587892529</v>
      </c>
      <c r="R10" s="440"/>
      <c r="S10" s="255">
        <f>D8</f>
        <v>78000</v>
      </c>
      <c r="T10" s="438"/>
      <c r="U10" s="255">
        <f>D10*(1+D24)</f>
        <v>22967112.600000001</v>
      </c>
      <c r="V10" s="438"/>
      <c r="W10" s="255">
        <f>D10*(1+D24)</f>
        <v>22967112.600000001</v>
      </c>
      <c r="X10" s="438"/>
      <c r="Y10" s="1432">
        <f>Y7</f>
        <v>0.05</v>
      </c>
      <c r="Z10" s="438"/>
      <c r="AA10" s="438"/>
      <c r="AB10" s="453"/>
    </row>
    <row r="11" spans="1:28" s="252" customFormat="1" ht="19.899999999999999" customHeight="1" outlineLevel="1" thickBot="1" x14ac:dyDescent="0.3">
      <c r="A11" s="438"/>
      <c r="B11" s="1604" t="s">
        <v>721</v>
      </c>
      <c r="C11" s="1585" t="s">
        <v>357</v>
      </c>
      <c r="D11" s="1586">
        <f>D10/D8</f>
        <v>294.45016153846154</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customHeight="1" outlineLevel="1" thickTop="1" thickBot="1" x14ac:dyDescent="0.3">
      <c r="A12" s="438"/>
      <c r="B12" s="1607" t="s">
        <v>946</v>
      </c>
      <c r="C12" s="1587" t="s">
        <v>327</v>
      </c>
      <c r="D12" s="1588">
        <f>D7/D11</f>
        <v>1.0686442274740964</v>
      </c>
      <c r="E12" s="438"/>
      <c r="F12" s="438"/>
      <c r="G12" s="438"/>
      <c r="H12" s="439"/>
      <c r="I12" s="438"/>
      <c r="J12" s="439"/>
      <c r="K12" s="439"/>
      <c r="L12" s="439"/>
      <c r="M12" s="439"/>
      <c r="N12" s="438"/>
      <c r="O12" s="255">
        <f>O33</f>
        <v>164669</v>
      </c>
      <c r="P12" s="440"/>
      <c r="Q12" s="266">
        <f>Q33</f>
        <v>26.523666251892195</v>
      </c>
      <c r="R12" s="440"/>
      <c r="S12" s="255">
        <f>S33*(1+$D$17+$D$18+$D$19)</f>
        <v>77545.049084890386</v>
      </c>
      <c r="T12" s="438"/>
      <c r="U12" s="255">
        <f>U33</f>
        <v>23493387.184143588</v>
      </c>
      <c r="V12" s="438"/>
      <c r="W12" s="255">
        <f>W33</f>
        <v>23493387.184143588</v>
      </c>
      <c r="X12" s="438"/>
      <c r="Y12" s="1430">
        <f>1-((AA39+AA41+AA42+AA43+AA44+AA45+AA52+AA54+AA55+AA56+AA57+AA58+AA65+AA67+AA68+AA69+AA70+AA71+AA78+AA80+AA81+AA82+AA83+AA84+AA91+AA93+AA94+AA95+AA96)/29)</f>
        <v>0</v>
      </c>
      <c r="Z12" s="438"/>
      <c r="AA12" s="438"/>
      <c r="AB12" s="453"/>
    </row>
    <row r="13" spans="1:28" s="252" customFormat="1" ht="10.15"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customHeight="1" outlineLevel="1" x14ac:dyDescent="0.25">
      <c r="A15" s="438"/>
      <c r="B15" s="1608" t="s">
        <v>649</v>
      </c>
      <c r="C15" s="1567" t="s">
        <v>195</v>
      </c>
      <c r="D15" s="1589">
        <v>1</v>
      </c>
      <c r="E15" s="438"/>
      <c r="F15" s="2245" t="s">
        <v>978</v>
      </c>
      <c r="G15" s="2247" t="s">
        <v>195</v>
      </c>
      <c r="H15" s="2249">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customHeight="1" outlineLevel="1" thickBot="1" x14ac:dyDescent="0.3">
      <c r="A16" s="438"/>
      <c r="B16" s="1609" t="s">
        <v>981</v>
      </c>
      <c r="C16" s="1565" t="s">
        <v>292</v>
      </c>
      <c r="D16" s="1590">
        <f>D10*D12*(1-D15)/1000000</f>
        <v>0</v>
      </c>
      <c r="E16" s="438"/>
      <c r="F16" s="2246"/>
      <c r="G16" s="2248"/>
      <c r="H16" s="2250"/>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customHeight="1" outlineLevel="1" x14ac:dyDescent="0.25">
      <c r="A20" s="438"/>
      <c r="B20" s="1608" t="s">
        <v>948</v>
      </c>
      <c r="C20" s="1567" t="s">
        <v>292</v>
      </c>
      <c r="D20" s="1594">
        <f>D10*D12*(1+D17)*(1+D18)*(1+D19)*D15/1000000</f>
        <v>26.679278587892529</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customHeight="1" outlineLevel="1" thickBot="1" x14ac:dyDescent="0.3">
      <c r="A21" s="438"/>
      <c r="B21" s="1605" t="s">
        <v>947</v>
      </c>
      <c r="C21" s="1587" t="s">
        <v>327</v>
      </c>
      <c r="D21" s="1588">
        <f>D20*1000000/D10</f>
        <v>1.1616296333171863</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customHeight="1" outlineLevel="1" thickTop="1" x14ac:dyDescent="0.25">
      <c r="A23" s="438"/>
      <c r="B23" s="1442" t="s">
        <v>950</v>
      </c>
      <c r="C23" s="1443" t="s">
        <v>348</v>
      </c>
      <c r="D23" s="1444" t="s">
        <v>289</v>
      </c>
      <c r="E23" s="438"/>
      <c r="F23" s="2220" t="s">
        <v>941</v>
      </c>
      <c r="G23" s="2221"/>
      <c r="H23" s="2222"/>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customHeight="1" outlineLevel="1" x14ac:dyDescent="0.25">
      <c r="A24" s="438"/>
      <c r="B24" s="1608" t="s">
        <v>949</v>
      </c>
      <c r="C24" s="1567" t="s">
        <v>195</v>
      </c>
      <c r="D24" s="1595">
        <v>0</v>
      </c>
      <c r="E24" s="438"/>
      <c r="F24" s="1604" t="s">
        <v>979</v>
      </c>
      <c r="G24" s="1565" t="s">
        <v>358</v>
      </c>
      <c r="H24" s="1600">
        <f>D26*(D10)/G11</f>
        <v>162.0178114366081</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customHeight="1" outlineLevel="1" thickBot="1" x14ac:dyDescent="0.3">
      <c r="A25" s="438"/>
      <c r="B25" s="1604" t="s">
        <v>982</v>
      </c>
      <c r="C25" s="1565" t="s">
        <v>292</v>
      </c>
      <c r="D25" s="1590">
        <f>D20</f>
        <v>26.679278587892529</v>
      </c>
      <c r="E25" s="438"/>
      <c r="F25" s="1605" t="s">
        <v>980</v>
      </c>
      <c r="G25" s="1587" t="s">
        <v>359</v>
      </c>
      <c r="H25" s="1601">
        <f>H24/12</f>
        <v>13.501484286384008</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customHeight="1" outlineLevel="1" thickTop="1" thickBot="1" x14ac:dyDescent="0.3">
      <c r="A26" s="438"/>
      <c r="B26" s="1605" t="s">
        <v>983</v>
      </c>
      <c r="C26" s="1587" t="s">
        <v>327</v>
      </c>
      <c r="D26" s="1588">
        <f>(D25*1000000/(D8*D11))*(1-D24)</f>
        <v>1.1616296333171863</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thickTop="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236" t="s">
        <v>964</v>
      </c>
      <c r="C29" s="2237"/>
      <c r="D29" s="2237"/>
      <c r="E29" s="2238"/>
      <c r="F29" s="438"/>
      <c r="G29" s="438"/>
      <c r="H29" s="439"/>
      <c r="I29" s="438"/>
      <c r="J29" s="439"/>
      <c r="K29" s="2233" t="s">
        <v>360</v>
      </c>
      <c r="L29" s="2234"/>
      <c r="M29" s="2235"/>
      <c r="N29" s="438"/>
      <c r="O29" s="2239" t="s">
        <v>763</v>
      </c>
      <c r="P29" s="2240"/>
      <c r="Q29" s="2240"/>
      <c r="R29" s="2240"/>
      <c r="S29" s="2240"/>
      <c r="T29" s="2240"/>
      <c r="U29" s="2240"/>
      <c r="V29" s="2240"/>
      <c r="W29" s="2240"/>
      <c r="X29" s="2240"/>
      <c r="Y29" s="2240"/>
      <c r="Z29" s="2240"/>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229" t="s">
        <v>965</v>
      </c>
      <c r="C31" s="2230"/>
      <c r="D31" s="2230"/>
      <c r="E31" s="2230"/>
      <c r="F31" s="2230"/>
      <c r="G31" s="2230"/>
      <c r="H31" s="2230"/>
      <c r="I31" s="2230"/>
      <c r="J31" s="2230"/>
      <c r="K31" s="2230"/>
      <c r="L31" s="1555" t="s">
        <v>361</v>
      </c>
      <c r="M31" s="1555" t="s">
        <v>362</v>
      </c>
      <c r="N31" s="438"/>
      <c r="O31" s="2191" t="s">
        <v>650</v>
      </c>
      <c r="P31" s="438"/>
      <c r="Q31" s="2191" t="s">
        <v>363</v>
      </c>
      <c r="R31" s="438"/>
      <c r="S31" s="2191" t="s">
        <v>651</v>
      </c>
      <c r="T31" s="438"/>
      <c r="U31" s="2191" t="s">
        <v>652</v>
      </c>
      <c r="V31" s="438"/>
      <c r="W31" s="2191" t="s">
        <v>652</v>
      </c>
      <c r="X31" s="438"/>
      <c r="Y31" s="2191" t="s">
        <v>463</v>
      </c>
      <c r="Z31" s="438"/>
      <c r="AA31" s="438"/>
      <c r="AB31" s="453"/>
    </row>
    <row r="32" spans="1:28" s="252" customFormat="1" ht="19.899999999999999" customHeight="1" x14ac:dyDescent="0.25">
      <c r="A32" s="438"/>
      <c r="B32" s="2231"/>
      <c r="C32" s="2230"/>
      <c r="D32" s="2230"/>
      <c r="E32" s="2230"/>
      <c r="F32" s="2230"/>
      <c r="G32" s="2230"/>
      <c r="H32" s="2230"/>
      <c r="I32" s="2230"/>
      <c r="J32" s="2230"/>
      <c r="K32" s="2230"/>
      <c r="L32" s="1556">
        <f>H24</f>
        <v>162.0178114366081</v>
      </c>
      <c r="M32" s="1557">
        <f>H25</f>
        <v>13.501484286384008</v>
      </c>
      <c r="N32" s="441"/>
      <c r="O32" s="2096"/>
      <c r="P32" s="441"/>
      <c r="Q32" s="2096"/>
      <c r="R32" s="441"/>
      <c r="S32" s="2096"/>
      <c r="T32" s="438"/>
      <c r="U32" s="2096"/>
      <c r="V32" s="438"/>
      <c r="W32" s="2096"/>
      <c r="X32" s="438"/>
      <c r="Y32" s="2232"/>
      <c r="Z32" s="438"/>
      <c r="AA32" s="438"/>
      <c r="AB32" s="453"/>
    </row>
    <row r="33" spans="1:28" s="252" customFormat="1" ht="15" customHeight="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26.523666251892195</v>
      </c>
      <c r="R33" s="438"/>
      <c r="S33" s="255">
        <f>12*S34</f>
        <v>71470.091322479624</v>
      </c>
      <c r="T33" s="438" t="s">
        <v>364</v>
      </c>
      <c r="U33" s="255">
        <f>12*U34</f>
        <v>23493387.184143588</v>
      </c>
      <c r="V33" s="438" t="s">
        <v>365</v>
      </c>
      <c r="W33" s="255">
        <f>12*W34</f>
        <v>23493387.184143588</v>
      </c>
      <c r="X33" s="438" t="s">
        <v>365</v>
      </c>
      <c r="Y33" s="2241">
        <v>0.1</v>
      </c>
      <c r="Z33" s="438"/>
      <c r="AA33" s="438"/>
      <c r="AB33" s="453"/>
    </row>
    <row r="34" spans="1:28" s="252" customFormat="1" ht="34.9" customHeight="1" outlineLevel="1" x14ac:dyDescent="0.25">
      <c r="A34" s="438"/>
      <c r="B34" s="2201" t="s">
        <v>366</v>
      </c>
      <c r="C34" s="2202"/>
      <c r="D34" s="2202"/>
      <c r="E34" s="2202"/>
      <c r="F34" s="2202"/>
      <c r="G34" s="2202"/>
      <c r="H34" s="2202"/>
      <c r="I34" s="2202"/>
      <c r="J34" s="2202"/>
      <c r="K34" s="2202"/>
      <c r="L34" s="2202"/>
      <c r="M34" s="2202"/>
      <c r="N34" s="441"/>
      <c r="O34" s="850"/>
      <c r="P34" s="441"/>
      <c r="Q34" s="850"/>
      <c r="R34" s="441"/>
      <c r="S34" s="255">
        <f>S36+S49+S62+S75+S88</f>
        <v>5955.8409435399681</v>
      </c>
      <c r="T34" s="438" t="s">
        <v>367</v>
      </c>
      <c r="U34" s="255">
        <f>U36+U49+U62+U75+U88</f>
        <v>1957782.2653452989</v>
      </c>
      <c r="V34" s="438" t="s">
        <v>368</v>
      </c>
      <c r="W34" s="255">
        <f>W36+W49+W62+W75+W88</f>
        <v>1957782.2653452989</v>
      </c>
      <c r="X34" s="438" t="s">
        <v>368</v>
      </c>
      <c r="Y34" s="2242"/>
      <c r="Z34" s="438"/>
      <c r="AA34" s="438"/>
      <c r="AB34" s="453"/>
    </row>
    <row r="35" spans="1:28" s="252" customFormat="1" ht="25.15" customHeight="1" outlineLevel="1" x14ac:dyDescent="0.25">
      <c r="A35" s="438"/>
      <c r="B35" s="2203" t="s">
        <v>369</v>
      </c>
      <c r="C35" s="2195"/>
      <c r="D35" s="2195"/>
      <c r="E35" s="2204"/>
      <c r="F35" s="2195"/>
      <c r="G35" s="2195"/>
      <c r="H35" s="2195"/>
      <c r="I35" s="2204"/>
      <c r="J35" s="2195"/>
      <c r="K35" s="2195"/>
      <c r="L35" s="2195"/>
      <c r="M35" s="2195"/>
      <c r="N35" s="441"/>
      <c r="O35" s="852">
        <f>G9</f>
        <v>25</v>
      </c>
      <c r="P35" s="851"/>
      <c r="Q35" s="855"/>
      <c r="R35" s="441"/>
      <c r="S35" s="850"/>
      <c r="T35" s="438"/>
      <c r="U35" s="859"/>
      <c r="V35" s="438"/>
      <c r="W35" s="859"/>
      <c r="X35" s="438"/>
      <c r="Y35" s="273"/>
      <c r="Z35" s="438"/>
      <c r="AA35" s="438"/>
      <c r="AB35" s="453"/>
    </row>
    <row r="36" spans="1:28" s="252" customFormat="1" ht="36" customHeight="1" outlineLevel="1" x14ac:dyDescent="0.25">
      <c r="A36" s="438"/>
      <c r="B36" s="2203" t="s">
        <v>370</v>
      </c>
      <c r="C36" s="2203" t="s">
        <v>371</v>
      </c>
      <c r="D36" s="2206"/>
      <c r="E36" s="1448"/>
      <c r="F36" s="2194" t="s">
        <v>372</v>
      </c>
      <c r="G36" s="2195"/>
      <c r="H36" s="2196"/>
      <c r="I36" s="848"/>
      <c r="J36" s="2192" t="s">
        <v>970</v>
      </c>
      <c r="K36" s="2193"/>
      <c r="L36" s="2193"/>
      <c r="M36" s="2193"/>
      <c r="N36" s="438"/>
      <c r="O36" s="255">
        <f>O39+O41+O42+O43+O44+O45</f>
        <v>25</v>
      </c>
      <c r="P36" s="447"/>
      <c r="Q36" s="856">
        <f>Q39+Q41+Q42+Q43+Q44+Q45</f>
        <v>315.17527381027662</v>
      </c>
      <c r="R36" s="438"/>
      <c r="S36" s="2190">
        <f>IF(AND(Q36&lt;&gt;0,O36&lt;&gt;0),Q36/(1+$D$17+$D$18+$D$19)/(($D$25*1000000/$D$8)),0)</f>
        <v>0.84926440364182365</v>
      </c>
      <c r="T36" s="2227" t="s">
        <v>373</v>
      </c>
      <c r="U36" s="2190">
        <f>U39+U41+U42+U43+U44+U45</f>
        <v>250.06604084120022</v>
      </c>
      <c r="V36" s="447" t="s">
        <v>374</v>
      </c>
      <c r="W36" s="2190">
        <f>W39*O39+W41*O41+W42*O42+W43*O43+W44*O44+W45*O45</f>
        <v>250.06604084120019</v>
      </c>
      <c r="X36" s="447" t="s">
        <v>374</v>
      </c>
      <c r="Y36" s="833" t="s">
        <v>375</v>
      </c>
      <c r="Z36" s="438"/>
      <c r="AA36" s="438"/>
      <c r="AB36" s="453"/>
    </row>
    <row r="37" spans="1:28" s="252" customFormat="1" ht="24" customHeight="1" outlineLevel="1" x14ac:dyDescent="0.25">
      <c r="A37" s="438"/>
      <c r="B37" s="2205"/>
      <c r="C37" s="1558" t="s">
        <v>376</v>
      </c>
      <c r="D37" s="1559" t="s">
        <v>377</v>
      </c>
      <c r="E37" s="1449"/>
      <c r="F37" s="2197"/>
      <c r="G37" s="2195"/>
      <c r="H37" s="2196"/>
      <c r="I37" s="849"/>
      <c r="J37" s="2198" t="s">
        <v>378</v>
      </c>
      <c r="K37" s="2199"/>
      <c r="L37" s="2200" t="s">
        <v>379</v>
      </c>
      <c r="M37" s="2199"/>
      <c r="N37" s="438"/>
      <c r="O37" s="853" t="s">
        <v>380</v>
      </c>
      <c r="P37" s="447"/>
      <c r="Q37" s="857">
        <v>0.5</v>
      </c>
      <c r="R37" s="438"/>
      <c r="S37" s="2162"/>
      <c r="T37" s="2228"/>
      <c r="U37" s="2162"/>
      <c r="V37" s="447"/>
      <c r="W37" s="2159"/>
      <c r="X37" s="447"/>
      <c r="Y37" s="860">
        <f>$Y$33</f>
        <v>0.1</v>
      </c>
      <c r="Z37" s="438"/>
      <c r="AA37" s="438"/>
      <c r="AB37" s="453"/>
    </row>
    <row r="38" spans="1:28" s="252" customFormat="1" ht="24" customHeight="1" outlineLevel="1" x14ac:dyDescent="0.25">
      <c r="A38" s="438"/>
      <c r="B38" s="2213">
        <v>1</v>
      </c>
      <c r="C38" s="2213">
        <v>1</v>
      </c>
      <c r="D38" s="2216">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customHeight="1" outlineLevel="1" x14ac:dyDescent="0.25">
      <c r="A39" s="438"/>
      <c r="B39" s="2214"/>
      <c r="C39" s="2215"/>
      <c r="D39" s="2217"/>
      <c r="E39" s="849"/>
      <c r="F39" s="1613" t="s">
        <v>338</v>
      </c>
      <c r="G39" s="1614">
        <v>5</v>
      </c>
      <c r="H39" s="1615">
        <v>0.35</v>
      </c>
      <c r="I39" s="1449"/>
      <c r="J39" s="1616">
        <f>$L$32*H39*$B$38*$C$38</f>
        <v>56.706234002812828</v>
      </c>
      <c r="K39" s="1617">
        <f>$M$32*H39*$B$38*$C$38</f>
        <v>4.7255195002344026</v>
      </c>
      <c r="L39" s="1616">
        <f>J39*$D$38</f>
        <v>70.882792503516029</v>
      </c>
      <c r="M39" s="1617">
        <f>K39*$D$38</f>
        <v>5.906899375293003</v>
      </c>
      <c r="N39" s="438"/>
      <c r="O39" s="854">
        <v>5</v>
      </c>
      <c r="P39" s="447"/>
      <c r="Q39" s="276">
        <f>O39*$Q$37*M39+O39*(1-$Q$37)*K39</f>
        <v>26.581047188818513</v>
      </c>
      <c r="R39" s="438"/>
      <c r="S39" s="858">
        <f>IF(AND(Q39&lt;&gt;0,O39&lt;&gt;0),Q39/(1+$D$17+$D$18+$D$19)/O39/30/(($D$25*1000000/$D$8))*1000,0)</f>
        <v>0.47749805827251124</v>
      </c>
      <c r="T39" s="447" t="s">
        <v>382</v>
      </c>
      <c r="U39" s="838">
        <f>S39*O39*30*$D$11*(1+$D$24)/1000</f>
        <v>21.089907058896397</v>
      </c>
      <c r="V39" s="447" t="s">
        <v>383</v>
      </c>
      <c r="W39" s="838">
        <f>IF(O39&lt;&gt;0,U39/O39,0)</f>
        <v>4.2179814117792791</v>
      </c>
      <c r="X39" s="447" t="s">
        <v>384</v>
      </c>
      <c r="Y39" s="277" t="str">
        <f>IF(O39=0,"-", IF(W39&lt;=(G39*(1+$Y$37)),"OK", "NOK"))</f>
        <v>OK</v>
      </c>
      <c r="Z39" s="144"/>
      <c r="AA39" s="239">
        <f>IF(OR(Y39="OK",Y39="-"),1,0)</f>
        <v>1</v>
      </c>
      <c r="AB39" s="453"/>
    </row>
    <row r="40" spans="1:28" s="252" customFormat="1" ht="24" customHeight="1" outlineLevel="1" x14ac:dyDescent="0.25">
      <c r="A40" s="438"/>
      <c r="B40" s="2214"/>
      <c r="C40" s="2215"/>
      <c r="D40" s="2217"/>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customHeight="1" outlineLevel="1" x14ac:dyDescent="0.25">
      <c r="A41" s="438"/>
      <c r="B41" s="2214"/>
      <c r="C41" s="2215"/>
      <c r="D41" s="2217"/>
      <c r="E41" s="849"/>
      <c r="F41" s="1613">
        <f>G39</f>
        <v>5</v>
      </c>
      <c r="G41" s="1614">
        <v>15</v>
      </c>
      <c r="H41" s="1615">
        <v>0.06</v>
      </c>
      <c r="I41" s="1449"/>
      <c r="J41" s="1616">
        <f>$L$32*(H39+(G41-F41)*H41)*$B$38*$C$38</f>
        <v>153.91692086477769</v>
      </c>
      <c r="K41" s="1617">
        <f>$M$32*(H39+(G41-F41)*H41)*$B$38*$C$38</f>
        <v>12.826410072064807</v>
      </c>
      <c r="L41" s="1616">
        <f t="shared" ref="L41:M45" si="0">J41*$D$38</f>
        <v>192.39615108097212</v>
      </c>
      <c r="M41" s="1617">
        <f t="shared" si="0"/>
        <v>16.033012590081007</v>
      </c>
      <c r="N41" s="438"/>
      <c r="O41" s="854">
        <v>20</v>
      </c>
      <c r="P41" s="447"/>
      <c r="Q41" s="276">
        <f>O41*$Q$37*M41+O41*(1-$Q$37)*K41</f>
        <v>288.59422662145812</v>
      </c>
      <c r="R41" s="438"/>
      <c r="S41" s="858">
        <f>IF(AND(Q41&lt;&gt;0,O41&lt;&gt;0),Q41/(1+$D$17+$D$18+$D$19)/O41/30/(($D$25*1000000/$D$8))*1000,0)</f>
        <v>1.2960661581682451</v>
      </c>
      <c r="T41" s="447" t="s">
        <v>382</v>
      </c>
      <c r="U41" s="838">
        <f>S41*O41*30*$D$11*(1+$D$24)/1000</f>
        <v>228.97613378230383</v>
      </c>
      <c r="V41" s="447" t="s">
        <v>383</v>
      </c>
      <c r="W41" s="838">
        <f>IF(O41&lt;&gt;0,U41/O41,0)</f>
        <v>11.448806689115191</v>
      </c>
      <c r="X41" s="447" t="s">
        <v>384</v>
      </c>
      <c r="Y41" s="255" t="str">
        <f>IF(O41=0,"-",IF(AND(((F41*(1-$Y$37))&lt;W41),(W41&lt;(G41*(1+$Y$37)))),"OK", "NOK"))</f>
        <v>OK</v>
      </c>
      <c r="Z41" s="144"/>
      <c r="AA41" s="239">
        <f>IF(OR(Y41="OK",Y41="-"),1,0)</f>
        <v>1</v>
      </c>
      <c r="AB41" s="453"/>
    </row>
    <row r="42" spans="1:28" s="252" customFormat="1" ht="24" customHeight="1" outlineLevel="1" x14ac:dyDescent="0.25">
      <c r="A42" s="438"/>
      <c r="B42" s="2214"/>
      <c r="C42" s="2215"/>
      <c r="D42" s="2217"/>
      <c r="E42" s="849"/>
      <c r="F42" s="1613">
        <f>G41</f>
        <v>15</v>
      </c>
      <c r="G42" s="1614">
        <v>25</v>
      </c>
      <c r="H42" s="1615">
        <v>0.05</v>
      </c>
      <c r="I42" s="1449"/>
      <c r="J42" s="1616">
        <f>$L$32*(H39+(G41-F41)*H41+(G42-F42)*H42)*$B$38*$C$38</f>
        <v>234.92582658308174</v>
      </c>
      <c r="K42" s="1617">
        <f>$M$32*(H39+(G41-F41)*H41+(G42-F42)*H42)*$B$38*$C$38</f>
        <v>19.57715221525681</v>
      </c>
      <c r="L42" s="1616">
        <f t="shared" si="0"/>
        <v>293.65728322885218</v>
      </c>
      <c r="M42" s="1617">
        <f t="shared" si="0"/>
        <v>24.47144026907101</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customHeight="1" outlineLevel="1" x14ac:dyDescent="0.25">
      <c r="A43" s="438"/>
      <c r="B43" s="2214"/>
      <c r="C43" s="2215"/>
      <c r="D43" s="2217"/>
      <c r="E43" s="849"/>
      <c r="F43" s="1613">
        <f>G42</f>
        <v>25</v>
      </c>
      <c r="G43" s="1614">
        <v>35</v>
      </c>
      <c r="H43" s="1615">
        <v>3.5000000000000003E-2</v>
      </c>
      <c r="I43" s="1449"/>
      <c r="J43" s="1616">
        <f>$L$32*(H39+(G41-F41)*H41+(G42-F42)*H42+(G43-F43)*H43)*$B$38*$C$38</f>
        <v>291.63206058589458</v>
      </c>
      <c r="K43" s="1617">
        <f>$M$32*(H39+(G41-F41)*H41+(G42-F42)*H42+(G43-F43)*H43)*$B$38*$C$38</f>
        <v>24.302671715491215</v>
      </c>
      <c r="L43" s="1616">
        <f t="shared" si="0"/>
        <v>364.54007573236822</v>
      </c>
      <c r="M43" s="1617">
        <f t="shared" si="0"/>
        <v>30.378339644364019</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customHeight="1" outlineLevel="1" x14ac:dyDescent="0.25">
      <c r="A44" s="438"/>
      <c r="B44" s="2214"/>
      <c r="C44" s="2215"/>
      <c r="D44" s="2217"/>
      <c r="E44" s="849"/>
      <c r="F44" s="1613">
        <f>G43</f>
        <v>35</v>
      </c>
      <c r="G44" s="1614">
        <v>50</v>
      </c>
      <c r="H44" s="1615">
        <f>0.03</f>
        <v>0.03</v>
      </c>
      <c r="I44" s="1449"/>
      <c r="J44" s="1616">
        <f>$L$32*(H39+(G41-F41)*H41+(G42-F42)*H42+(G43-F43)*H43+(G44-F44)*H44)*$B$38*$C$38</f>
        <v>364.54007573236822</v>
      </c>
      <c r="K44" s="1617">
        <f>$M$32*(H39+(G41-F41)*H41+(G42-F42)*H42+(G43-F43)*H43+(G44-F44)*H44)*$B$38*$C$38</f>
        <v>30.378339644364019</v>
      </c>
      <c r="L44" s="1616">
        <f t="shared" si="0"/>
        <v>455.67509466546028</v>
      </c>
      <c r="M44" s="1617">
        <f t="shared" si="0"/>
        <v>37.972924555455023</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customHeight="1" outlineLevel="1" x14ac:dyDescent="0.25">
      <c r="A45" s="438"/>
      <c r="B45" s="2214"/>
      <c r="C45" s="2215"/>
      <c r="D45" s="2217"/>
      <c r="E45" s="849"/>
      <c r="F45" s="1613">
        <f>G44</f>
        <v>50</v>
      </c>
      <c r="G45" s="1614">
        <v>100</v>
      </c>
      <c r="H45" s="1615">
        <v>2.5000000000000001E-2</v>
      </c>
      <c r="I45" s="1449"/>
      <c r="J45" s="1616">
        <f>$L$32*(H39+(G41-F41)*H41+(G42-F42)*H42+(G43-F43)*H43+(G44-F44)*H44+(G45-F45)*H45)*$B$38*$C$38</f>
        <v>567.06234002812835</v>
      </c>
      <c r="K45" s="1617">
        <f>$M$32*(H39+(G41-F41)*H41+(G42-F42)*H42+(G43-F43)*H43+(G44-F44)*H44+(G45-F45)*H45)*$B$38*$C$38</f>
        <v>47.255195002344024</v>
      </c>
      <c r="L45" s="1616">
        <f t="shared" si="0"/>
        <v>708.82792503516043</v>
      </c>
      <c r="M45" s="1617">
        <f t="shared" si="0"/>
        <v>59.068993752930027</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customHeight="1" outlineLevel="1" x14ac:dyDescent="0.25">
      <c r="A47" s="438"/>
      <c r="B47" s="2201" t="s">
        <v>385</v>
      </c>
      <c r="C47" s="2202"/>
      <c r="D47" s="2202"/>
      <c r="E47" s="2202"/>
      <c r="F47" s="2202"/>
      <c r="G47" s="2202"/>
      <c r="H47" s="2202"/>
      <c r="I47" s="2202"/>
      <c r="J47" s="2202"/>
      <c r="K47" s="2202"/>
      <c r="L47" s="2202"/>
      <c r="M47" s="2202"/>
      <c r="N47" s="441"/>
      <c r="O47" s="438"/>
      <c r="P47" s="441"/>
      <c r="Q47" s="438"/>
      <c r="R47" s="441"/>
      <c r="S47" s="438"/>
      <c r="T47" s="438"/>
      <c r="U47" s="438"/>
      <c r="V47" s="438"/>
      <c r="W47" s="439"/>
      <c r="X47" s="438"/>
      <c r="Y47" s="439"/>
      <c r="Z47" s="438"/>
      <c r="AA47" s="438"/>
      <c r="AB47" s="453"/>
    </row>
    <row r="48" spans="1:28" s="1577" customFormat="1" ht="25.15" customHeight="1" outlineLevel="1" x14ac:dyDescent="0.45">
      <c r="A48" s="1570"/>
      <c r="B48" s="2203" t="s">
        <v>369</v>
      </c>
      <c r="C48" s="2195"/>
      <c r="D48" s="2195"/>
      <c r="E48" s="2204"/>
      <c r="F48" s="2195"/>
      <c r="G48" s="2195"/>
      <c r="H48" s="2195"/>
      <c r="I48" s="2204"/>
      <c r="J48" s="2195"/>
      <c r="K48" s="2195"/>
      <c r="L48" s="2195"/>
      <c r="M48" s="2195"/>
      <c r="N48" s="1571"/>
      <c r="O48" s="1572">
        <f>G6</f>
        <v>109759.20000000001</v>
      </c>
      <c r="P48" s="1573"/>
      <c r="Q48" s="1574"/>
      <c r="R48" s="1571"/>
      <c r="S48" s="1574"/>
      <c r="T48" s="1570"/>
      <c r="U48" s="1570"/>
      <c r="V48" s="1570"/>
      <c r="W48" s="1575"/>
      <c r="X48" s="1570"/>
      <c r="Y48" s="1575"/>
      <c r="Z48" s="1570"/>
      <c r="AA48" s="1570"/>
      <c r="AB48" s="1576"/>
    </row>
    <row r="49" spans="1:28" s="252" customFormat="1" ht="43.9" customHeight="1" outlineLevel="1" x14ac:dyDescent="0.25">
      <c r="A49" s="438"/>
      <c r="B49" s="2203" t="s">
        <v>370</v>
      </c>
      <c r="C49" s="2203" t="s">
        <v>371</v>
      </c>
      <c r="D49" s="2206"/>
      <c r="E49" s="1448"/>
      <c r="F49" s="2194" t="s">
        <v>372</v>
      </c>
      <c r="G49" s="2195"/>
      <c r="H49" s="2196"/>
      <c r="I49" s="848"/>
      <c r="J49" s="2192" t="s">
        <v>970</v>
      </c>
      <c r="K49" s="2193"/>
      <c r="L49" s="2193"/>
      <c r="M49" s="2193"/>
      <c r="N49" s="438"/>
      <c r="O49" s="255">
        <f>O52+O54+O55+O56+O57+O58</f>
        <v>109759</v>
      </c>
      <c r="P49" s="447"/>
      <c r="Q49" s="862">
        <f>Q52+Q54+Q55+Q56+Q57+Q58</f>
        <v>1215158.2681755216</v>
      </c>
      <c r="R49" s="438"/>
      <c r="S49" s="2209">
        <f>IF(AND(Q49&lt;&gt;0,O49&lt;&gt;0),Q49/(1+$D$17+$D$18+$D$19)/(($D$25*1000000/$D$8)),0)</f>
        <v>3274.3389082410508</v>
      </c>
      <c r="T49" s="2227" t="s">
        <v>373</v>
      </c>
      <c r="U49" s="2190">
        <f>U52+U54+U55+U56+U57+U58</f>
        <v>964129.62046324741</v>
      </c>
      <c r="V49" s="447" t="s">
        <v>374</v>
      </c>
      <c r="W49" s="2207">
        <f>W52*O52+W54*O54+W55*O55+W56*O56+W57*O57+W58*O58</f>
        <v>964129.62046324741</v>
      </c>
      <c r="X49" s="447" t="s">
        <v>374</v>
      </c>
      <c r="Y49" s="833" t="s">
        <v>375</v>
      </c>
      <c r="Z49" s="438"/>
      <c r="AA49" s="438"/>
      <c r="AB49" s="453"/>
    </row>
    <row r="50" spans="1:28" s="252" customFormat="1" ht="24" customHeight="1" outlineLevel="1" x14ac:dyDescent="0.25">
      <c r="A50" s="438"/>
      <c r="B50" s="2205"/>
      <c r="C50" s="1558" t="s">
        <v>376</v>
      </c>
      <c r="D50" s="1559" t="s">
        <v>377</v>
      </c>
      <c r="E50" s="1449"/>
      <c r="F50" s="2197"/>
      <c r="G50" s="2195"/>
      <c r="H50" s="2196"/>
      <c r="I50" s="849"/>
      <c r="J50" s="2198" t="s">
        <v>378</v>
      </c>
      <c r="K50" s="2199"/>
      <c r="L50" s="2200" t="s">
        <v>379</v>
      </c>
      <c r="M50" s="2199"/>
      <c r="N50" s="438"/>
      <c r="O50" s="861" t="s">
        <v>380</v>
      </c>
      <c r="P50" s="447"/>
      <c r="Q50" s="857">
        <v>0.5</v>
      </c>
      <c r="R50" s="438"/>
      <c r="S50" s="2162"/>
      <c r="T50" s="2228"/>
      <c r="U50" s="2162"/>
      <c r="V50" s="447"/>
      <c r="W50" s="2208"/>
      <c r="X50" s="447"/>
      <c r="Y50" s="860">
        <f>$Y$33</f>
        <v>0.1</v>
      </c>
      <c r="Z50" s="438"/>
      <c r="AA50" s="438"/>
      <c r="AB50" s="453"/>
    </row>
    <row r="51" spans="1:28" s="252" customFormat="1" ht="24" customHeight="1" outlineLevel="1" x14ac:dyDescent="0.25">
      <c r="A51" s="438"/>
      <c r="B51" s="2213">
        <v>1</v>
      </c>
      <c r="C51" s="2213">
        <v>1</v>
      </c>
      <c r="D51" s="2216">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customHeight="1" outlineLevel="1" x14ac:dyDescent="0.25">
      <c r="A52" s="438"/>
      <c r="B52" s="2214"/>
      <c r="C52" s="2215"/>
      <c r="D52" s="2217"/>
      <c r="E52" s="849"/>
      <c r="F52" s="1613" t="s">
        <v>338</v>
      </c>
      <c r="G52" s="1614">
        <v>5</v>
      </c>
      <c r="H52" s="1615">
        <f>0.35-0.05</f>
        <v>0.3</v>
      </c>
      <c r="I52" s="1449"/>
      <c r="J52" s="1616">
        <f>$L$32*H52*$B$51*$C$51</f>
        <v>48.60534343098243</v>
      </c>
      <c r="K52" s="1617">
        <f>$M$32*H52*$B$51*$C$51</f>
        <v>4.0504452859152025</v>
      </c>
      <c r="L52" s="1616">
        <f>J52*$D$51</f>
        <v>60.756679288728037</v>
      </c>
      <c r="M52" s="1617">
        <f>K52*$D$51</f>
        <v>5.0630566073940031</v>
      </c>
      <c r="N52" s="438"/>
      <c r="O52" s="854">
        <v>76400</v>
      </c>
      <c r="P52" s="447"/>
      <c r="Q52" s="276">
        <f>O52*$Q$50*M52+O52*(1-$Q$50)*K52</f>
        <v>348135.77232441166</v>
      </c>
      <c r="R52" s="438"/>
      <c r="S52" s="858">
        <f>IF(AND(Q52&lt;&gt;0,O52&lt;&gt;0),Q52/(1+$D$17+$D$18+$D$19)/O52/30/(($D$25*1000000/$D$8))*1000,0)</f>
        <v>0.40928404994786688</v>
      </c>
      <c r="T52" s="447" t="s">
        <v>382</v>
      </c>
      <c r="U52" s="838">
        <f>S52*O52*30*$D$11*(1+$D$24)/1000</f>
        <v>276217.52559423179</v>
      </c>
      <c r="V52" s="447" t="s">
        <v>383</v>
      </c>
      <c r="W52" s="838">
        <f>IF(O52&lt;&gt;0,U52/O52,0)</f>
        <v>3.6154126386679555</v>
      </c>
      <c r="X52" s="447" t="s">
        <v>384</v>
      </c>
      <c r="Y52" s="277" t="str">
        <f>IF(O52=0,"-", IF(W52&lt;=(G52*(1+$Y$50)),"OK", "NOK"))</f>
        <v>OK</v>
      </c>
      <c r="Z52" s="144"/>
      <c r="AA52" s="239">
        <f>IF(OR(Y52="OK",Y52="-"),1,0)</f>
        <v>1</v>
      </c>
      <c r="AB52" s="453"/>
    </row>
    <row r="53" spans="1:28" s="252" customFormat="1" ht="24" customHeight="1" outlineLevel="1" x14ac:dyDescent="0.25">
      <c r="A53" s="438"/>
      <c r="B53" s="2214"/>
      <c r="C53" s="2215"/>
      <c r="D53" s="2217"/>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customHeight="1" outlineLevel="1" x14ac:dyDescent="0.25">
      <c r="A54" s="438"/>
      <c r="B54" s="2214"/>
      <c r="C54" s="2215"/>
      <c r="D54" s="2217"/>
      <c r="E54" s="849"/>
      <c r="F54" s="1613">
        <f>G52</f>
        <v>5</v>
      </c>
      <c r="G54" s="1614">
        <v>15</v>
      </c>
      <c r="H54" s="1615">
        <f>0.08</f>
        <v>0.08</v>
      </c>
      <c r="I54" s="1449"/>
      <c r="J54" s="1616">
        <f>$L$32*(H52+(G54-F54)*H54)*$B$51*$C$51</f>
        <v>178.21959258026894</v>
      </c>
      <c r="K54" s="1617">
        <f>$M$32*(H52+(G54-F54)*H54)*$B$51*$C$51</f>
        <v>14.85163271502241</v>
      </c>
      <c r="L54" s="1616">
        <f t="shared" ref="L54:M58" si="1">J54*$D$51</f>
        <v>222.77449072533616</v>
      </c>
      <c r="M54" s="1617">
        <f t="shared" si="1"/>
        <v>18.564540893778013</v>
      </c>
      <c r="N54" s="438"/>
      <c r="O54" s="854">
        <v>16500</v>
      </c>
      <c r="P54" s="447"/>
      <c r="Q54" s="276">
        <f>O54*$Q$50*M54+O54*(1-$Q$50)*K54</f>
        <v>275683.4322726035</v>
      </c>
      <c r="R54" s="438"/>
      <c r="S54" s="858">
        <f>IF(AND(Q54&lt;&gt;0,O54&lt;&gt;0),Q54/(1+$D$17+$D$18+$D$19)/O54/30/(($D$25*1000000/$D$8))*1000,0)</f>
        <v>1.5007081831421787</v>
      </c>
      <c r="T54" s="447" t="s">
        <v>382</v>
      </c>
      <c r="U54" s="838">
        <f>S54*O54*30*$D$11*(1+$D$24)/1000</f>
        <v>218732.46463941128</v>
      </c>
      <c r="V54" s="447" t="s">
        <v>383</v>
      </c>
      <c r="W54" s="865">
        <f>IF(O54&lt;&gt;0,U54/O54,0)</f>
        <v>13.256513008449168</v>
      </c>
      <c r="X54" s="447" t="s">
        <v>384</v>
      </c>
      <c r="Y54" s="277" t="str">
        <f>IF(O54=0,"-",IF(AND(((F54*(1-$Y$50))&lt;W54),(W54&lt;(G54*(1+$Y$50)))),"OK", "NOK"))</f>
        <v>OK</v>
      </c>
      <c r="Z54" s="144"/>
      <c r="AA54" s="239">
        <f>IF(OR(Y54="OK",Y54="-"),1,0)</f>
        <v>1</v>
      </c>
      <c r="AB54" s="453"/>
    </row>
    <row r="55" spans="1:28" s="252" customFormat="1" ht="24" customHeight="1" outlineLevel="1" x14ac:dyDescent="0.25">
      <c r="A55" s="438"/>
      <c r="B55" s="2214"/>
      <c r="C55" s="2215"/>
      <c r="D55" s="2217"/>
      <c r="E55" s="849"/>
      <c r="F55" s="1613">
        <f>G54</f>
        <v>15</v>
      </c>
      <c r="G55" s="1614">
        <v>25</v>
      </c>
      <c r="H55" s="1615">
        <f>0.0725</f>
        <v>7.2499999999999995E-2</v>
      </c>
      <c r="I55" s="1449"/>
      <c r="J55" s="1616">
        <f>$L$32*(H52+(G54-F54)*H54+(G55-F55)*H55)*$B$51*$C$51</f>
        <v>295.68250587180984</v>
      </c>
      <c r="K55" s="1617">
        <f>$M$32*(H52+(G54-F54)*H54+(G55-F55)*H55)*$B$51*$C$51</f>
        <v>24.640208822650816</v>
      </c>
      <c r="L55" s="1616">
        <f t="shared" si="1"/>
        <v>369.60313233976228</v>
      </c>
      <c r="M55" s="1617">
        <f t="shared" si="1"/>
        <v>30.800261028313521</v>
      </c>
      <c r="N55" s="438"/>
      <c r="O55" s="854">
        <v>10000</v>
      </c>
      <c r="P55" s="447"/>
      <c r="Q55" s="276">
        <f>O55*$Q$50*M55+O55*(1-$Q$50)*K55</f>
        <v>277202.34925482166</v>
      </c>
      <c r="R55" s="438"/>
      <c r="S55" s="858">
        <f>IF(AND(Q55&lt;&gt;0,O55&lt;&gt;0),Q55/(1+$D$17+$D$18+$D$19)/O55/30/(($D$25*1000000/$D$8))*1000,0)</f>
        <v>2.4898113038495233</v>
      </c>
      <c r="T55" s="447" t="s">
        <v>382</v>
      </c>
      <c r="U55" s="838">
        <f>S55*O55*30*$D$11*(1+$D$24)/1000</f>
        <v>219937.60218563391</v>
      </c>
      <c r="V55" s="447" t="s">
        <v>383</v>
      </c>
      <c r="W55" s="866">
        <f>IF(O55&lt;&gt;0,U55/O55,0)</f>
        <v>21.993760218563391</v>
      </c>
      <c r="X55" s="447" t="s">
        <v>384</v>
      </c>
      <c r="Y55" s="277" t="str">
        <f>IF(O55=0,"-",IF(AND(((F55*(1-$Y$50))&lt;W55),(W55&lt;(G55*(1+$Y$50)))),"OK", "NOK"))</f>
        <v>OK</v>
      </c>
      <c r="Z55" s="144"/>
      <c r="AA55" s="239">
        <f>IF(OR(Y55="OK",Y55="-"),1,0)</f>
        <v>1</v>
      </c>
      <c r="AB55" s="453"/>
    </row>
    <row r="56" spans="1:28" s="252" customFormat="1" ht="24" customHeight="1" outlineLevel="1" x14ac:dyDescent="0.25">
      <c r="A56" s="438"/>
      <c r="B56" s="2214"/>
      <c r="C56" s="2215"/>
      <c r="D56" s="2217"/>
      <c r="E56" s="849"/>
      <c r="F56" s="1613">
        <f>G55</f>
        <v>25</v>
      </c>
      <c r="G56" s="1614">
        <v>35</v>
      </c>
      <c r="H56" s="1615">
        <v>6.5000000000000002E-2</v>
      </c>
      <c r="I56" s="1449"/>
      <c r="J56" s="1616">
        <f>$L$32*(H52+(G54-F54)*H54+(G55-F55)*H55+(G56-F56)*H56)*$B$51*$C$51</f>
        <v>400.99408330560505</v>
      </c>
      <c r="K56" s="1617">
        <f>$M$32*(H52+(G54-F54)*H54+(G55-F55)*H55+(G56-F56)*H56)*$B$51*$C$51</f>
        <v>33.41617360880042</v>
      </c>
      <c r="L56" s="1616">
        <f t="shared" si="1"/>
        <v>501.24260413200631</v>
      </c>
      <c r="M56" s="1617">
        <f t="shared" si="1"/>
        <v>41.770217011000526</v>
      </c>
      <c r="N56" s="438"/>
      <c r="O56" s="854">
        <v>5500</v>
      </c>
      <c r="P56" s="447"/>
      <c r="Q56" s="276">
        <f>O56*$Q$50*M56+O56*(1-$Q$50)*K56</f>
        <v>206762.57420445263</v>
      </c>
      <c r="R56" s="438"/>
      <c r="S56" s="858">
        <f>IF(AND(Q56&lt;&gt;0,O56&lt;&gt;0),Q56/(1+$D$17+$D$18+$D$19)/O56/30/(($D$25*1000000/$D$8))*1000,0)</f>
        <v>3.3765934120699024</v>
      </c>
      <c r="T56" s="447" t="s">
        <v>382</v>
      </c>
      <c r="U56" s="838">
        <f>S56*O56*30*$D$11*(1+$D$24)/1000</f>
        <v>164049.34847955848</v>
      </c>
      <c r="V56" s="447" t="s">
        <v>383</v>
      </c>
      <c r="W56" s="866">
        <f>IF(O56&lt;&gt;0,U56/O56,0)</f>
        <v>29.827154269010634</v>
      </c>
      <c r="X56" s="447" t="s">
        <v>384</v>
      </c>
      <c r="Y56" s="277" t="str">
        <f>IF(O56=0,"-",IF(AND(((F56*(1-$Y$50))&lt;W56),(W56&lt;(G56*(1+$Y$50)))),"OK", "NOK"))</f>
        <v>OK</v>
      </c>
      <c r="Z56" s="144"/>
      <c r="AA56" s="239">
        <f>IF(OR(Y56="OK",Y56="-"),1,0)</f>
        <v>1</v>
      </c>
      <c r="AB56" s="453"/>
    </row>
    <row r="57" spans="1:28" s="252" customFormat="1" ht="24" customHeight="1" outlineLevel="1" x14ac:dyDescent="0.25">
      <c r="A57" s="438"/>
      <c r="B57" s="2214"/>
      <c r="C57" s="2215"/>
      <c r="D57" s="2217"/>
      <c r="E57" s="849"/>
      <c r="F57" s="1613">
        <f>G56</f>
        <v>35</v>
      </c>
      <c r="G57" s="1614">
        <v>50</v>
      </c>
      <c r="H57" s="1615">
        <f>0.06</f>
        <v>0.06</v>
      </c>
      <c r="I57" s="1449"/>
      <c r="J57" s="1616">
        <f>$L$32*(H52+(G54-F54)*H54+(G55-F55)*H55+(G56-F56)*H56+(G57-F57)*H57)*$B$51*$C$51</f>
        <v>546.81011359855233</v>
      </c>
      <c r="K57" s="1617">
        <f>$M$32*(H52+(G54-F54)*H54+(G55-F55)*H55+(G56-F56)*H56+(G57-F57)*H57)*$B$51*$C$51</f>
        <v>45.567509466546028</v>
      </c>
      <c r="L57" s="1616">
        <f t="shared" si="1"/>
        <v>683.51264199819047</v>
      </c>
      <c r="M57" s="1617">
        <f t="shared" si="1"/>
        <v>56.959386833182535</v>
      </c>
      <c r="N57" s="438"/>
      <c r="O57" s="854">
        <v>366</v>
      </c>
      <c r="P57" s="447"/>
      <c r="Q57" s="276">
        <f>O57*$Q$50*M57+O57*(1-$Q$50)*K57</f>
        <v>18762.422022850325</v>
      </c>
      <c r="R57" s="438"/>
      <c r="S57" s="858">
        <f>IF(AND(Q57&lt;&gt;0,O57&lt;&gt;0),Q57/(1+$D$17+$D$18+$D$19)/O57/30/(($D$25*1000000/$D$8))*1000,0)</f>
        <v>4.6044455619135025</v>
      </c>
      <c r="T57" s="447" t="s">
        <v>382</v>
      </c>
      <c r="U57" s="838">
        <f>S57*O57*30*$D$11*(1+$D$24)/1000</f>
        <v>14886.461539715303</v>
      </c>
      <c r="V57" s="447" t="s">
        <v>383</v>
      </c>
      <c r="W57" s="866">
        <f>IF(O57&lt;&gt;0,U57/O57,0)</f>
        <v>40.673392185014492</v>
      </c>
      <c r="X57" s="447" t="s">
        <v>384</v>
      </c>
      <c r="Y57" s="277" t="str">
        <f>IF(O57=0,"-",IF(AND(((F57*(1-$Y$50))&lt;W57),(W57&lt;(G57*(1+$Y$50)))),"OK", "NOK"))</f>
        <v>OK</v>
      </c>
      <c r="Z57" s="144"/>
      <c r="AA57" s="239">
        <f>IF(OR(Y57="OK",Y57="-"),1,0)</f>
        <v>1</v>
      </c>
      <c r="AB57" s="453"/>
    </row>
    <row r="58" spans="1:28" s="252" customFormat="1" ht="24" customHeight="1" outlineLevel="1" x14ac:dyDescent="0.25">
      <c r="A58" s="438"/>
      <c r="B58" s="2214"/>
      <c r="C58" s="2215"/>
      <c r="D58" s="2217"/>
      <c r="E58" s="849"/>
      <c r="F58" s="1613">
        <f>G57</f>
        <v>50</v>
      </c>
      <c r="G58" s="1614">
        <v>100</v>
      </c>
      <c r="H58" s="1615">
        <v>0.05</v>
      </c>
      <c r="I58" s="1449"/>
      <c r="J58" s="1616">
        <f>$L$32*(H52+(G54-F54)*H54+(G55-F55)*H55+(G56-F56)*H56+(G57-F57)*H57+(G58-F58)*H58)*$B$51*$C$51</f>
        <v>951.85464219007258</v>
      </c>
      <c r="K58" s="1617">
        <f>$M$32*(H52+(G54-F54)*H54+(G55-F55)*H55+(G56-F56)*H56+(G57-F57)*H57+(G58-F58)*H58)*$B$51*$C$51</f>
        <v>79.321220182506039</v>
      </c>
      <c r="L58" s="1616">
        <f t="shared" si="1"/>
        <v>1189.8183027375908</v>
      </c>
      <c r="M58" s="1617">
        <f t="shared" si="1"/>
        <v>99.151525228132556</v>
      </c>
      <c r="N58" s="438"/>
      <c r="O58" s="854">
        <v>993</v>
      </c>
      <c r="P58" s="447"/>
      <c r="Q58" s="276">
        <f>O58*$Q$50*M58+O58*(1-$Q$50)*K58</f>
        <v>88611.718096382057</v>
      </c>
      <c r="R58" s="438"/>
      <c r="S58" s="858">
        <f>IF(AND(Q58&lt;&gt;0,O58&lt;&gt;0),Q58/(1+$D$17+$D$18+$D$19)/O58/30/(($D$25*1000000/$D$8))*1000,0)</f>
        <v>8.0151459781457248</v>
      </c>
      <c r="T58" s="447" t="s">
        <v>382</v>
      </c>
      <c r="U58" s="838">
        <f>S58*O58*30*$D$11*(1+$D$24)/1000</f>
        <v>70306.218024696704</v>
      </c>
      <c r="V58" s="447" t="s">
        <v>383</v>
      </c>
      <c r="W58" s="867">
        <f>IF(O58&lt;&gt;0,U58/O58,0)</f>
        <v>70.801830840580763</v>
      </c>
      <c r="X58" s="447" t="s">
        <v>384</v>
      </c>
      <c r="Y58" s="277" t="str">
        <f>IF(O58=0,"-",IF(AND(((F58*(1-$Y$50))&lt;W58),(W58&lt;(G58*(1+$Y$50)))),"OK", "NOK"))</f>
        <v>OK</v>
      </c>
      <c r="Z58" s="144"/>
      <c r="AA58" s="239">
        <f>IF(OR(Y58="OK",Y58="-"),1,0)</f>
        <v>1</v>
      </c>
      <c r="AB58" s="453"/>
    </row>
    <row r="59" spans="1:28" s="252" customFormat="1" ht="10.15"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customHeight="1" outlineLevel="1" x14ac:dyDescent="0.25">
      <c r="A60" s="438"/>
      <c r="B60" s="2201" t="s">
        <v>386</v>
      </c>
      <c r="C60" s="2202"/>
      <c r="D60" s="2202"/>
      <c r="E60" s="2202"/>
      <c r="F60" s="2202"/>
      <c r="G60" s="2202"/>
      <c r="H60" s="2202"/>
      <c r="I60" s="2202"/>
      <c r="J60" s="2202"/>
      <c r="K60" s="2202"/>
      <c r="L60" s="2202"/>
      <c r="M60" s="2202"/>
      <c r="N60" s="441"/>
      <c r="O60" s="438"/>
      <c r="P60" s="441"/>
      <c r="Q60" s="438"/>
      <c r="R60" s="441"/>
      <c r="S60" s="438"/>
      <c r="T60" s="438"/>
      <c r="U60" s="438"/>
      <c r="V60" s="438"/>
      <c r="W60" s="439"/>
      <c r="X60" s="438"/>
      <c r="Y60" s="439"/>
      <c r="Z60" s="438"/>
      <c r="AA60" s="438"/>
      <c r="AB60" s="453"/>
    </row>
    <row r="61" spans="1:28" s="1577" customFormat="1" ht="25.15" customHeight="1" outlineLevel="1" x14ac:dyDescent="0.45">
      <c r="A61" s="1570"/>
      <c r="B61" s="2203" t="s">
        <v>369</v>
      </c>
      <c r="C61" s="2195"/>
      <c r="D61" s="2195"/>
      <c r="E61" s="2204"/>
      <c r="F61" s="2195"/>
      <c r="G61" s="2195"/>
      <c r="H61" s="2195"/>
      <c r="I61" s="2204"/>
      <c r="J61" s="2195"/>
      <c r="K61" s="2195"/>
      <c r="L61" s="2195"/>
      <c r="M61" s="2195"/>
      <c r="N61" s="1571"/>
      <c r="O61" s="1572">
        <f>G7</f>
        <v>27439.800000000003</v>
      </c>
      <c r="P61" s="1573"/>
      <c r="Q61" s="1578"/>
      <c r="R61" s="1571"/>
      <c r="S61" s="1578"/>
      <c r="T61" s="1570"/>
      <c r="U61" s="1570"/>
      <c r="V61" s="1570"/>
      <c r="W61" s="1575"/>
      <c r="X61" s="1570"/>
      <c r="Y61" s="1575"/>
      <c r="Z61" s="1570"/>
      <c r="AA61" s="1570"/>
      <c r="AB61" s="1576"/>
    </row>
    <row r="62" spans="1:28" s="252" customFormat="1" ht="43.9" customHeight="1" outlineLevel="1" x14ac:dyDescent="0.25">
      <c r="A62" s="438"/>
      <c r="B62" s="2203" t="s">
        <v>370</v>
      </c>
      <c r="C62" s="2203" t="s">
        <v>371</v>
      </c>
      <c r="D62" s="2206"/>
      <c r="E62" s="1448"/>
      <c r="F62" s="2194" t="s">
        <v>372</v>
      </c>
      <c r="G62" s="2195"/>
      <c r="H62" s="2196"/>
      <c r="I62" s="848"/>
      <c r="J62" s="2192" t="s">
        <v>970</v>
      </c>
      <c r="K62" s="2193"/>
      <c r="L62" s="2193"/>
      <c r="M62" s="2193"/>
      <c r="N62" s="438"/>
      <c r="O62" s="255">
        <f>O65+O67+O68+O69+O70+O71</f>
        <v>27440</v>
      </c>
      <c r="P62" s="447"/>
      <c r="Q62" s="856">
        <f>Q65+Q67+Q68+Q69+Q70+Q71</f>
        <v>64305.223773152284</v>
      </c>
      <c r="R62" s="438"/>
      <c r="S62" s="2190">
        <f>IF(AND(Q62&lt;&gt;0,O62&lt;&gt;0),Q62/(1+$D$17+$D$18+$D$19)/(($D$25*1000000/$D$8)),0)</f>
        <v>173.27545038204551</v>
      </c>
      <c r="T62" s="2227" t="s">
        <v>373</v>
      </c>
      <c r="U62" s="2190">
        <f>U65+U67+U68+U69+U70+U71</f>
        <v>255104.92177821486</v>
      </c>
      <c r="V62" s="447" t="s">
        <v>374</v>
      </c>
      <c r="W62" s="2190">
        <f>W65*O65+W67*O67+W68*O68+W69*O69+W70*O70+W71*O71</f>
        <v>255104.92177821486</v>
      </c>
      <c r="X62" s="447" t="s">
        <v>374</v>
      </c>
      <c r="Y62" s="833" t="s">
        <v>375</v>
      </c>
      <c r="Z62" s="438"/>
      <c r="AA62" s="438"/>
      <c r="AB62" s="453"/>
    </row>
    <row r="63" spans="1:28" s="252" customFormat="1" ht="24" customHeight="1" outlineLevel="1" x14ac:dyDescent="0.25">
      <c r="A63" s="438"/>
      <c r="B63" s="2205"/>
      <c r="C63" s="1558" t="s">
        <v>376</v>
      </c>
      <c r="D63" s="1559" t="s">
        <v>377</v>
      </c>
      <c r="E63" s="1449"/>
      <c r="F63" s="2197"/>
      <c r="G63" s="2195"/>
      <c r="H63" s="2196"/>
      <c r="I63" s="849"/>
      <c r="J63" s="2198" t="s">
        <v>378</v>
      </c>
      <c r="K63" s="2199"/>
      <c r="L63" s="2200" t="s">
        <v>379</v>
      </c>
      <c r="M63" s="2199"/>
      <c r="N63" s="438"/>
      <c r="O63" s="861" t="s">
        <v>380</v>
      </c>
      <c r="P63" s="447"/>
      <c r="Q63" s="857">
        <v>0.25</v>
      </c>
      <c r="R63" s="438"/>
      <c r="S63" s="2162"/>
      <c r="T63" s="2228"/>
      <c r="U63" s="2162"/>
      <c r="V63" s="447"/>
      <c r="W63" s="2159"/>
      <c r="X63" s="447"/>
      <c r="Y63" s="860">
        <f>$Y$33</f>
        <v>0.1</v>
      </c>
      <c r="Z63" s="438"/>
      <c r="AA63" s="438"/>
      <c r="AB63" s="453"/>
    </row>
    <row r="64" spans="1:28" s="252" customFormat="1" ht="24" customHeight="1" outlineLevel="1" x14ac:dyDescent="0.25">
      <c r="A64" s="438"/>
      <c r="B64" s="2210">
        <f>B51*$H$15</f>
        <v>0.2</v>
      </c>
      <c r="C64" s="2210">
        <f>C51</f>
        <v>1</v>
      </c>
      <c r="D64" s="2210">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customHeight="1" outlineLevel="1" x14ac:dyDescent="0.25">
      <c r="A65" s="438"/>
      <c r="B65" s="2211"/>
      <c r="C65" s="2211"/>
      <c r="D65" s="2211"/>
      <c r="E65" s="849"/>
      <c r="F65" s="1613" t="s">
        <v>338</v>
      </c>
      <c r="G65" s="1618">
        <f>G52</f>
        <v>5</v>
      </c>
      <c r="H65" s="1619">
        <f>H52</f>
        <v>0.3</v>
      </c>
      <c r="I65" s="1449"/>
      <c r="J65" s="1620">
        <f>$L$32*H65*$B$64*$C$64</f>
        <v>9.721068686196487</v>
      </c>
      <c r="K65" s="1617">
        <f>$M$32*H65*$B$64*$C$64</f>
        <v>0.81008905718304058</v>
      </c>
      <c r="L65" s="1616">
        <f>J65*$D$51</f>
        <v>12.151335857745609</v>
      </c>
      <c r="M65" s="1617">
        <f>K65*$D$51</f>
        <v>1.0126113214788006</v>
      </c>
      <c r="N65" s="438"/>
      <c r="O65" s="854">
        <v>15000</v>
      </c>
      <c r="P65" s="447"/>
      <c r="Q65" s="276">
        <f>O65*$Q$63*M65+O65*(1-$Q$63)*K65</f>
        <v>12910.79434885471</v>
      </c>
      <c r="R65" s="438"/>
      <c r="S65" s="858">
        <f>IF(AND(Q65&lt;&gt;0,O65&lt;&gt;0),Q65/(1+$D$17+$D$18+$D$19)/$H$15/O65/30/(($D$25*1000000/$D$8))*1000,0)</f>
        <v>0.38654604717298541</v>
      </c>
      <c r="T65" s="447" t="s">
        <v>382</v>
      </c>
      <c r="U65" s="838">
        <f>S65*O65*30*$D$11*(1+$D$24)/1000</f>
        <v>51218.345714462695</v>
      </c>
      <c r="V65" s="447" t="s">
        <v>383</v>
      </c>
      <c r="W65" s="838">
        <f>IF(O65&lt;&gt;0,U65/O65,0)</f>
        <v>3.4145563809641799</v>
      </c>
      <c r="X65" s="447" t="s">
        <v>384</v>
      </c>
      <c r="Y65" s="277" t="str">
        <f>IF(O65=0,"-", IF(W65&lt;=(G65*(1+$Y$63)),"OK", "NOK"))</f>
        <v>OK</v>
      </c>
      <c r="Z65" s="274">
        <f>W65/$H$15</f>
        <v>17.0727819048209</v>
      </c>
      <c r="AA65" s="239">
        <f>IF(OR(Y65="OK",Y65="-"),1,0)</f>
        <v>1</v>
      </c>
      <c r="AB65" s="439"/>
    </row>
    <row r="66" spans="1:28" s="252" customFormat="1" ht="24" customHeight="1" outlineLevel="1" x14ac:dyDescent="0.25">
      <c r="A66" s="438"/>
      <c r="B66" s="2211"/>
      <c r="C66" s="2211"/>
      <c r="D66" s="2211"/>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customHeight="1" outlineLevel="1" x14ac:dyDescent="0.25">
      <c r="A67" s="438"/>
      <c r="B67" s="2211"/>
      <c r="C67" s="2211"/>
      <c r="D67" s="2211"/>
      <c r="E67" s="849"/>
      <c r="F67" s="1613">
        <f>G65</f>
        <v>5</v>
      </c>
      <c r="G67" s="1618">
        <f t="shared" ref="G67:H71" si="2">G54</f>
        <v>15</v>
      </c>
      <c r="H67" s="1619">
        <f t="shared" si="2"/>
        <v>0.08</v>
      </c>
      <c r="I67" s="1449"/>
      <c r="J67" s="1620">
        <f>$L$32*(H65+(G67-F67)*H67)*$B$64*$C$64</f>
        <v>35.643918516053787</v>
      </c>
      <c r="K67" s="1617">
        <f>$M$32*(H65+(G67-F67)*H67)*$B$64*$C$64</f>
        <v>2.9703265430044823</v>
      </c>
      <c r="L67" s="1616">
        <f t="shared" ref="L67:M71" si="3">J67*$D$51</f>
        <v>44.554898145067234</v>
      </c>
      <c r="M67" s="1617">
        <f t="shared" si="3"/>
        <v>3.7129081787556029</v>
      </c>
      <c r="N67" s="438"/>
      <c r="O67" s="854">
        <v>8400</v>
      </c>
      <c r="P67" s="447"/>
      <c r="Q67" s="276">
        <f>O67*$Q$63*M67+O67*(1-$Q$63)*K67</f>
        <v>26510.164396315005</v>
      </c>
      <c r="R67" s="438"/>
      <c r="S67" s="858">
        <f>IF(AND(Q67&lt;&gt;0,O67&lt;&gt;0),Q67/(1+$D$17+$D$18+$D$19)/$H$15/O67/30/(($D$25*1000000/$D$8))*1000,0)</f>
        <v>1.4173355063009465</v>
      </c>
      <c r="T67" s="447" t="s">
        <v>382</v>
      </c>
      <c r="U67" s="838">
        <f>S67*O67*30*$D$11*(1+$D$24)/1000</f>
        <v>105168.33653369673</v>
      </c>
      <c r="V67" s="447" t="s">
        <v>383</v>
      </c>
      <c r="W67" s="838">
        <f>IF(O67&lt;&gt;0,U67/O67,0)</f>
        <v>12.520040063535324</v>
      </c>
      <c r="X67" s="447" t="s">
        <v>384</v>
      </c>
      <c r="Y67" s="277" t="str">
        <f>IF(O67=0,"-",IF(AND(((F67*(1-$Y$63))&lt;W67),(W67&lt;(G67*(1+$Y$63)))),"OK", "NOK"))</f>
        <v>OK</v>
      </c>
      <c r="Z67" s="274">
        <f>W67/$H$15</f>
        <v>62.600200317676617</v>
      </c>
      <c r="AA67" s="239">
        <f>IF(OR(Y67="OK",Y67="-"),1,0)</f>
        <v>1</v>
      </c>
      <c r="AB67" s="439"/>
    </row>
    <row r="68" spans="1:28" s="252" customFormat="1" ht="24" customHeight="1" outlineLevel="1" x14ac:dyDescent="0.25">
      <c r="A68" s="438"/>
      <c r="B68" s="2211"/>
      <c r="C68" s="2211"/>
      <c r="D68" s="2211"/>
      <c r="E68" s="849"/>
      <c r="F68" s="1613">
        <f>G67</f>
        <v>15</v>
      </c>
      <c r="G68" s="1618">
        <f t="shared" si="2"/>
        <v>25</v>
      </c>
      <c r="H68" s="1619">
        <f t="shared" si="2"/>
        <v>7.2499999999999995E-2</v>
      </c>
      <c r="I68" s="1449"/>
      <c r="J68" s="1620">
        <f>$L$32*(H65+(G67-F67)*H67+(G68-F68)*H68)*$B$64*$C$64</f>
        <v>59.136501174361968</v>
      </c>
      <c r="K68" s="1617">
        <f>$M$32*(H65+(G67-F67)*H67+(G68-F68)*H68)*$B$64*$C$64</f>
        <v>4.928041764530164</v>
      </c>
      <c r="L68" s="1616">
        <f t="shared" si="3"/>
        <v>73.920626467952459</v>
      </c>
      <c r="M68" s="1617">
        <f t="shared" si="3"/>
        <v>6.1600522056627049</v>
      </c>
      <c r="N68" s="438"/>
      <c r="O68" s="854">
        <v>2960</v>
      </c>
      <c r="P68" s="447"/>
      <c r="Q68" s="276">
        <f>O68*$Q$63*M68+O68*(1-$Q$63)*K68</f>
        <v>15498.691349447367</v>
      </c>
      <c r="R68" s="438"/>
      <c r="S68" s="858">
        <f>IF(AND(Q68&lt;&gt;0,O68&lt;&gt;0),Q68/(1+$D$17+$D$18+$D$19)/$H$15/O68/30/(($D$25*1000000/$D$8))*1000,0)</f>
        <v>2.3514884536356622</v>
      </c>
      <c r="T68" s="447" t="s">
        <v>382</v>
      </c>
      <c r="U68" s="838">
        <f>S68*O68*30*$D$11*(1+$D$24)/1000</f>
        <v>61484.778566561683</v>
      </c>
      <c r="V68" s="447" t="s">
        <v>383</v>
      </c>
      <c r="W68" s="838">
        <f>IF(O68&lt;&gt;0,U68/O68,0)</f>
        <v>20.771884650865434</v>
      </c>
      <c r="X68" s="447" t="s">
        <v>384</v>
      </c>
      <c r="Y68" s="277" t="str">
        <f>IF(O68=0,"-",IF(AND(((F68*(1-$Y$63))&lt;W68),(W68&lt;(G68*(1+$Y$63)))),"OK", "NOK"))</f>
        <v>OK</v>
      </c>
      <c r="Z68" s="274">
        <f>W68/$H$15</f>
        <v>103.85942325432717</v>
      </c>
      <c r="AA68" s="239">
        <f>IF(OR(Y68="OK",Y68="-"),1,0)</f>
        <v>1</v>
      </c>
      <c r="AB68" s="439"/>
    </row>
    <row r="69" spans="1:28" s="252" customFormat="1" ht="24" customHeight="1" outlineLevel="1" x14ac:dyDescent="0.25">
      <c r="A69" s="438"/>
      <c r="B69" s="2211"/>
      <c r="C69" s="2211"/>
      <c r="D69" s="2211"/>
      <c r="E69" s="849"/>
      <c r="F69" s="1613">
        <f>G68</f>
        <v>25</v>
      </c>
      <c r="G69" s="1618">
        <f t="shared" si="2"/>
        <v>35</v>
      </c>
      <c r="H69" s="1619">
        <f t="shared" si="2"/>
        <v>6.5000000000000002E-2</v>
      </c>
      <c r="I69" s="1449"/>
      <c r="J69" s="1620">
        <f>$L$32*(H65+(G67-F67)*H67+(G68-F68)*H68+(G69-F69)*H69)*$B$64*$C$64</f>
        <v>80.198816661121015</v>
      </c>
      <c r="K69" s="1617">
        <f>$M$32*(H65+(G67-F67)*H67+(G68-F68)*H68+(G69-F69)*H69)*$B$64*$C$64</f>
        <v>6.6832347217600843</v>
      </c>
      <c r="L69" s="1616">
        <f t="shared" si="3"/>
        <v>100.24852082640126</v>
      </c>
      <c r="M69" s="1617">
        <f t="shared" si="3"/>
        <v>8.3540434022001051</v>
      </c>
      <c r="N69" s="438"/>
      <c r="O69" s="854">
        <v>693</v>
      </c>
      <c r="P69" s="447"/>
      <c r="Q69" s="276">
        <f>O69*$Q$63*M69+O69*(1-$Q$63)*K69</f>
        <v>4920.9492660659716</v>
      </c>
      <c r="R69" s="438"/>
      <c r="S69" s="858">
        <f>IF(AND(Q69&lt;&gt;0,O69&lt;&gt;0),Q69/(1+$D$17+$D$18+$D$19)/$H$15/O69/30/(($D$25*1000000/$D$8))*1000,0)</f>
        <v>3.1890048891771294</v>
      </c>
      <c r="T69" s="447" t="s">
        <v>382</v>
      </c>
      <c r="U69" s="838">
        <f>S69*O69*30*$D$11*(1+$D$24)/1000</f>
        <v>19521.872469067457</v>
      </c>
      <c r="V69" s="447" t="s">
        <v>383</v>
      </c>
      <c r="W69" s="838">
        <f>IF(O69&lt;&gt;0,U69/O69,0)</f>
        <v>28.170090142954482</v>
      </c>
      <c r="X69" s="447" t="s">
        <v>384</v>
      </c>
      <c r="Y69" s="277" t="str">
        <f>IF(O69=0,"-",IF(AND(((F69*(1-$Y$63))&lt;W69),(W69&lt;(G69*(1+$Y$63)))),"OK", "NOK"))</f>
        <v>OK</v>
      </c>
      <c r="Z69" s="274">
        <f>W69/$H$15</f>
        <v>140.85045071477239</v>
      </c>
      <c r="AA69" s="239">
        <f>IF(OR(Y69="OK",Y69="-"),1,0)</f>
        <v>1</v>
      </c>
      <c r="AB69" s="439"/>
    </row>
    <row r="70" spans="1:28" s="252" customFormat="1" ht="24" customHeight="1" outlineLevel="1" x14ac:dyDescent="0.25">
      <c r="A70" s="438"/>
      <c r="B70" s="2211"/>
      <c r="C70" s="2211"/>
      <c r="D70" s="2211"/>
      <c r="E70" s="849"/>
      <c r="F70" s="1613">
        <f>G69</f>
        <v>35</v>
      </c>
      <c r="G70" s="1618">
        <f t="shared" si="2"/>
        <v>50</v>
      </c>
      <c r="H70" s="1619">
        <f t="shared" si="2"/>
        <v>0.06</v>
      </c>
      <c r="I70" s="1449"/>
      <c r="J70" s="1620">
        <f>$L$32*(H65+(G67-F67)*H67+(G68-F68)*H68+(G69-F69)*H69+(G70-F70)*H70)*$B$64*$C$64</f>
        <v>109.36202271971047</v>
      </c>
      <c r="K70" s="1617">
        <f>$M$32*(H65+(G67-F67)*H67+(G68-F68)*H68+(G69-F69)*H69+(G70-F70)*H70)*$B$64*$C$64</f>
        <v>9.1135018933092056</v>
      </c>
      <c r="L70" s="1616">
        <f t="shared" si="3"/>
        <v>136.70252839963808</v>
      </c>
      <c r="M70" s="1617">
        <f t="shared" si="3"/>
        <v>11.391877366636507</v>
      </c>
      <c r="N70" s="438"/>
      <c r="O70" s="854">
        <v>287</v>
      </c>
      <c r="P70" s="447"/>
      <c r="Q70" s="276">
        <f>O70*$Q$63*M70+O70*(1-$Q$63)*K70</f>
        <v>2779.048483590976</v>
      </c>
      <c r="R70" s="438"/>
      <c r="S70" s="858">
        <f>IF(AND(Q70&lt;&gt;0,O70&lt;&gt;0),Q70/(1+$D$17+$D$18+$D$19)/$H$15/O70/30/(($D$25*1000000/$D$8))*1000,0)</f>
        <v>4.3486430306960857</v>
      </c>
      <c r="T70" s="447" t="s">
        <v>382</v>
      </c>
      <c r="U70" s="838">
        <f>S70*O70*30*$D$11*(1+$D$24)/1000</f>
        <v>11024.748915038095</v>
      </c>
      <c r="V70" s="447" t="s">
        <v>383</v>
      </c>
      <c r="W70" s="838">
        <f>IF(O70&lt;&gt;0,U70/O70,0)</f>
        <v>38.413759285847021</v>
      </c>
      <c r="X70" s="447" t="s">
        <v>384</v>
      </c>
      <c r="Y70" s="277" t="str">
        <f>IF(O70=0,"-",IF(AND(((F70*(1-$Y$63))&lt;W70),(W70&lt;(G70*(1+$Y$63)))),"OK", "NOK"))</f>
        <v>OK</v>
      </c>
      <c r="Z70" s="274">
        <f>W70/$H$15</f>
        <v>192.06879642923511</v>
      </c>
      <c r="AA70" s="239">
        <f>IF(OR(Y70="OK",Y70="-"),1,0)</f>
        <v>1</v>
      </c>
      <c r="AB70" s="439"/>
    </row>
    <row r="71" spans="1:28" s="252" customFormat="1" ht="24" customHeight="1" outlineLevel="1" x14ac:dyDescent="0.25">
      <c r="A71" s="438"/>
      <c r="B71" s="2212"/>
      <c r="C71" s="2212"/>
      <c r="D71" s="2212"/>
      <c r="E71" s="849"/>
      <c r="F71" s="1613">
        <f>G70</f>
        <v>50</v>
      </c>
      <c r="G71" s="1618">
        <f t="shared" si="2"/>
        <v>100</v>
      </c>
      <c r="H71" s="1619">
        <f t="shared" si="2"/>
        <v>0.05</v>
      </c>
      <c r="I71" s="1449"/>
      <c r="J71" s="1620">
        <f>$L$32*(H65+(G67-F67)*H67+(G68-F68)*H68+(G69-F69)*H69+(G70-F70)*H70+(G71-F71)*H71)*$B$64*$C$64</f>
        <v>190.37092843801452</v>
      </c>
      <c r="K71" s="1617">
        <f>$M$32*(H65+(G67-F67)*H67+(G68-F68)*H68+(G69-F69)*H69+(G70-F70)*H70+(G71-F71)*H71)*$B$64*$C$64</f>
        <v>15.864244036501209</v>
      </c>
      <c r="L71" s="1616">
        <f t="shared" si="3"/>
        <v>237.96366054751815</v>
      </c>
      <c r="M71" s="1617">
        <f t="shared" si="3"/>
        <v>19.83030504562651</v>
      </c>
      <c r="N71" s="438"/>
      <c r="O71" s="854">
        <v>100</v>
      </c>
      <c r="P71" s="447"/>
      <c r="Q71" s="276">
        <f>O71*$Q$63*M71+O71*(1-$Q$63)*K71</f>
        <v>1685.5759288782533</v>
      </c>
      <c r="R71" s="438"/>
      <c r="S71" s="858">
        <f>IF(AND(Q71&lt;&gt;0,O71&lt;&gt;0),Q71/(1+$D$17+$D$18+$D$19)/$H$15/O71/30/(($D$25*1000000/$D$8))*1000,0)</f>
        <v>7.5698600904709625</v>
      </c>
      <c r="T71" s="447" t="s">
        <v>382</v>
      </c>
      <c r="U71" s="838">
        <f>S71*O71*30*$D$11*(1+$D$24)/1000</f>
        <v>6686.8395793881846</v>
      </c>
      <c r="V71" s="447" t="s">
        <v>383</v>
      </c>
      <c r="W71" s="838">
        <f>IF(O71&lt;&gt;0,U71/O71,0)</f>
        <v>66.868395793881845</v>
      </c>
      <c r="X71" s="447" t="s">
        <v>384</v>
      </c>
      <c r="Y71" s="277" t="str">
        <f>IF(O71=0,"-",IF(AND(((F71*(1-$Y$63))&lt;W71),(W71&lt;(G71*(1+$Y$63)))),"OK", "NOK"))</f>
        <v>OK</v>
      </c>
      <c r="Z71" s="274">
        <f>W71/$H$15</f>
        <v>334.34197896940918</v>
      </c>
      <c r="AA71" s="239">
        <f>IF(OR(Y71="OK",Y71="-"),1,0)</f>
        <v>1</v>
      </c>
      <c r="AB71" s="439"/>
    </row>
    <row r="72" spans="1:28" s="252" customFormat="1" ht="10.15"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customHeight="1" outlineLevel="1" x14ac:dyDescent="0.25">
      <c r="A73" s="438"/>
      <c r="B73" s="2201" t="s">
        <v>762</v>
      </c>
      <c r="C73" s="2202"/>
      <c r="D73" s="2202"/>
      <c r="E73" s="2202"/>
      <c r="F73" s="2202"/>
      <c r="G73" s="2202"/>
      <c r="H73" s="2202"/>
      <c r="I73" s="2202"/>
      <c r="J73" s="2202"/>
      <c r="K73" s="2202"/>
      <c r="L73" s="2202"/>
      <c r="M73" s="2202"/>
      <c r="N73" s="438"/>
      <c r="O73" s="438"/>
      <c r="P73" s="438"/>
      <c r="Q73" s="438"/>
      <c r="R73" s="438"/>
      <c r="S73" s="438"/>
      <c r="T73" s="438"/>
      <c r="U73" s="438"/>
      <c r="V73" s="438"/>
      <c r="W73" s="439"/>
      <c r="X73" s="438"/>
      <c r="Y73" s="439"/>
      <c r="Z73" s="438"/>
      <c r="AA73" s="438"/>
      <c r="AB73" s="453"/>
    </row>
    <row r="74" spans="1:28" s="1577" customFormat="1" ht="25.15" customHeight="1" outlineLevel="1" x14ac:dyDescent="0.45">
      <c r="A74" s="1570"/>
      <c r="B74" s="2203" t="s">
        <v>369</v>
      </c>
      <c r="C74" s="2195"/>
      <c r="D74" s="2195"/>
      <c r="E74" s="2204"/>
      <c r="F74" s="2195"/>
      <c r="G74" s="2195"/>
      <c r="H74" s="2195"/>
      <c r="I74" s="2204"/>
      <c r="J74" s="2195"/>
      <c r="K74" s="2195"/>
      <c r="L74" s="2195"/>
      <c r="M74" s="2195"/>
      <c r="N74" s="1570"/>
      <c r="O74" s="1572">
        <f>G8</f>
        <v>27439.8</v>
      </c>
      <c r="P74" s="1579"/>
      <c r="Q74" s="1570"/>
      <c r="R74" s="1570"/>
      <c r="S74" s="1570"/>
      <c r="T74" s="1570"/>
      <c r="U74" s="1570"/>
      <c r="V74" s="1570"/>
      <c r="W74" s="1575"/>
      <c r="X74" s="1570"/>
      <c r="Y74" s="1575"/>
      <c r="Z74" s="1570"/>
      <c r="AA74" s="1570"/>
      <c r="AB74" s="1576"/>
    </row>
    <row r="75" spans="1:28" s="252" customFormat="1" ht="37.9" customHeight="1" outlineLevel="1" x14ac:dyDescent="0.25">
      <c r="A75" s="439"/>
      <c r="B75" s="2203" t="s">
        <v>370</v>
      </c>
      <c r="C75" s="2203" t="s">
        <v>371</v>
      </c>
      <c r="D75" s="2206"/>
      <c r="E75" s="1448"/>
      <c r="F75" s="2194" t="s">
        <v>372</v>
      </c>
      <c r="G75" s="2195"/>
      <c r="H75" s="2196"/>
      <c r="I75" s="848"/>
      <c r="J75" s="2192" t="s">
        <v>970</v>
      </c>
      <c r="K75" s="2193"/>
      <c r="L75" s="2193"/>
      <c r="M75" s="2193"/>
      <c r="N75" s="438"/>
      <c r="O75" s="255">
        <f>O78+O80+O81+O82+O83+O84</f>
        <v>27440</v>
      </c>
      <c r="P75" s="447"/>
      <c r="Q75" s="856">
        <f>Q78+Q80+Q81+Q82+Q83+Q84</f>
        <v>929739.71723463607</v>
      </c>
      <c r="R75" s="438"/>
      <c r="S75" s="2190">
        <f>IF(AND(Q75&lt;&gt;0,O75&lt;&gt;0),Q75/(1+$D$17+$D$18+$D$19)/(($D$25*1000000/$D$8)),0)</f>
        <v>2505.2563196143888</v>
      </c>
      <c r="T75" s="2227" t="s">
        <v>373</v>
      </c>
      <c r="U75" s="2190">
        <f>U78+U80+U81+U82+U83+U84</f>
        <v>737673.12800570857</v>
      </c>
      <c r="V75" s="447" t="s">
        <v>374</v>
      </c>
      <c r="W75" s="2190">
        <f>W78*O78+W80*O80+W81*O81+W82*O82+W83*O83+W84*O84</f>
        <v>737673.12800570857</v>
      </c>
      <c r="X75" s="447" t="s">
        <v>374</v>
      </c>
      <c r="Y75" s="833" t="s">
        <v>375</v>
      </c>
      <c r="Z75" s="144"/>
      <c r="AA75" s="144"/>
      <c r="AB75" s="453"/>
    </row>
    <row r="76" spans="1:28" s="252" customFormat="1" ht="24" customHeight="1" outlineLevel="1" x14ac:dyDescent="0.25">
      <c r="A76" s="439"/>
      <c r="B76" s="2205"/>
      <c r="C76" s="1558" t="s">
        <v>376</v>
      </c>
      <c r="D76" s="1559" t="s">
        <v>377</v>
      </c>
      <c r="E76" s="1449"/>
      <c r="F76" s="2197"/>
      <c r="G76" s="2195"/>
      <c r="H76" s="2196"/>
      <c r="I76" s="849"/>
      <c r="J76" s="2198" t="s">
        <v>378</v>
      </c>
      <c r="K76" s="2199"/>
      <c r="L76" s="2200" t="s">
        <v>379</v>
      </c>
      <c r="M76" s="2199"/>
      <c r="N76" s="438"/>
      <c r="O76" s="861" t="s">
        <v>380</v>
      </c>
      <c r="P76" s="447"/>
      <c r="Q76" s="857">
        <v>0.5</v>
      </c>
      <c r="R76" s="438"/>
      <c r="S76" s="2162"/>
      <c r="T76" s="2228"/>
      <c r="U76" s="2162"/>
      <c r="V76" s="447"/>
      <c r="W76" s="2159"/>
      <c r="X76" s="447"/>
      <c r="Y76" s="860">
        <f>$Y$33</f>
        <v>0.1</v>
      </c>
      <c r="Z76" s="144"/>
      <c r="AA76" s="144"/>
      <c r="AB76" s="453"/>
    </row>
    <row r="77" spans="1:28" s="252" customFormat="1" ht="24" customHeight="1" outlineLevel="1" x14ac:dyDescent="0.25">
      <c r="A77" s="439"/>
      <c r="B77" s="2213">
        <v>2</v>
      </c>
      <c r="C77" s="2213">
        <v>1</v>
      </c>
      <c r="D77" s="2216">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customHeight="1" outlineLevel="1" x14ac:dyDescent="0.25">
      <c r="A78" s="438"/>
      <c r="B78" s="2214"/>
      <c r="C78" s="2218"/>
      <c r="D78" s="2219"/>
      <c r="E78" s="849"/>
      <c r="F78" s="1613" t="s">
        <v>338</v>
      </c>
      <c r="G78" s="1614">
        <v>5</v>
      </c>
      <c r="H78" s="1615">
        <f>0.35-0.25</f>
        <v>9.9999999999999978E-2</v>
      </c>
      <c r="I78" s="1449"/>
      <c r="J78" s="1616">
        <f>$L$32*H78*$B$77*$C$77</f>
        <v>32.403562287321613</v>
      </c>
      <c r="K78" s="1617">
        <f>$M$32*H78*$B$77*$C$77</f>
        <v>2.7002968572768009</v>
      </c>
      <c r="L78" s="1616">
        <f>J78*$D$77</f>
        <v>40.504452859152018</v>
      </c>
      <c r="M78" s="1617">
        <f>K78*$D$77</f>
        <v>3.375371071596001</v>
      </c>
      <c r="N78" s="438"/>
      <c r="O78" s="854">
        <v>7692</v>
      </c>
      <c r="P78" s="447"/>
      <c r="Q78" s="276">
        <f>O78*$Q$76*M78+O78*(1-$Q$76)*K78</f>
        <v>23367.018854444796</v>
      </c>
      <c r="R78" s="438"/>
      <c r="S78" s="858">
        <f>IF(AND(Q78&lt;&gt;0,O78&lt;&gt;0),Q78/(1+$D$17+$D$18+$D$19)/O78/30/(($D$25*1000000/$D$8))*1000,0)</f>
        <v>0.27285603329857783</v>
      </c>
      <c r="T78" s="447" t="s">
        <v>382</v>
      </c>
      <c r="U78" s="838">
        <f>S78*O78*30*$D$11*(1+$D$24)/1000</f>
        <v>18539.836011089265</v>
      </c>
      <c r="V78" s="447" t="s">
        <v>383</v>
      </c>
      <c r="W78" s="838">
        <f>IF(O78&lt;&gt;0,U78/O78,0)</f>
        <v>2.410275092445302</v>
      </c>
      <c r="X78" s="447" t="s">
        <v>383</v>
      </c>
      <c r="Y78" s="277" t="str">
        <f>IF(O78=0,"-", IF(W78&lt;=(G78*(1+$Y$76)),"OK", "NOK"))</f>
        <v>OK</v>
      </c>
      <c r="Z78" s="144"/>
      <c r="AA78" s="239">
        <f>IF(OR(Y78="OK",Y78="-"),1,0)</f>
        <v>1</v>
      </c>
      <c r="AB78" s="453"/>
    </row>
    <row r="79" spans="1:28" s="252" customFormat="1" ht="24" customHeight="1" outlineLevel="1" x14ac:dyDescent="0.25">
      <c r="A79" s="438"/>
      <c r="B79" s="2214"/>
      <c r="C79" s="2218"/>
      <c r="D79" s="2219"/>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customHeight="1" outlineLevel="1" x14ac:dyDescent="0.25">
      <c r="A80" s="438"/>
      <c r="B80" s="2214"/>
      <c r="C80" s="2218"/>
      <c r="D80" s="2219"/>
      <c r="E80" s="849"/>
      <c r="F80" s="1613">
        <f>G78</f>
        <v>5</v>
      </c>
      <c r="G80" s="1614">
        <v>20</v>
      </c>
      <c r="H80" s="1615">
        <f>0.05</f>
        <v>0.05</v>
      </c>
      <c r="I80" s="1449"/>
      <c r="J80" s="1616">
        <f>$L$32*(H78+(G80-F80)*H80)*$B$77*$C$77</f>
        <v>275.43027944223377</v>
      </c>
      <c r="K80" s="1617">
        <f>$M$32*(H78+(G80-F80)*H80)*$B$77*$C$77</f>
        <v>22.952523286852813</v>
      </c>
      <c r="L80" s="1616">
        <f t="shared" ref="L80:M84" si="4">J80*$D$77</f>
        <v>344.28784930279221</v>
      </c>
      <c r="M80" s="1617">
        <f t="shared" si="4"/>
        <v>28.690654108566015</v>
      </c>
      <c r="N80" s="438"/>
      <c r="O80" s="854">
        <v>8500</v>
      </c>
      <c r="P80" s="447"/>
      <c r="Q80" s="276">
        <f>O80*$Q$76*M80+O80*(1-$Q$76)*K80</f>
        <v>219483.50393053005</v>
      </c>
      <c r="R80" s="438"/>
      <c r="S80" s="858">
        <f>IF(AND(Q80&lt;&gt;0,O80&lt;&gt;0),Q80/(1+$D$17+$D$18+$D$19)/O80/30/(($D$25*1000000/$D$8))*1000,0)</f>
        <v>2.319276283037913</v>
      </c>
      <c r="T80" s="447" t="s">
        <v>382</v>
      </c>
      <c r="U80" s="838">
        <f>S80*O80*30*$D$11*(1+$D$24)/1000</f>
        <v>174142.37542917323</v>
      </c>
      <c r="V80" s="447" t="s">
        <v>383</v>
      </c>
      <c r="W80" s="838">
        <f>IF(O80&lt;&gt;0,U80/O80,0)</f>
        <v>20.487338285785086</v>
      </c>
      <c r="X80" s="447" t="s">
        <v>383</v>
      </c>
      <c r="Y80" s="277" t="str">
        <f>IF(O80=0,"-",IF(AND(((F80*(1-$Y$76))&lt;W80),(W80&lt;(G80*(1+$Y$76)))),"OK", "NOK"))</f>
        <v>OK</v>
      </c>
      <c r="Z80" s="144"/>
      <c r="AA80" s="239">
        <f>IF(OR(Y80="OK",Y80="-"),1,0)</f>
        <v>1</v>
      </c>
      <c r="AB80" s="453"/>
    </row>
    <row r="81" spans="1:28" s="252" customFormat="1" ht="24" customHeight="1" outlineLevel="1" x14ac:dyDescent="0.25">
      <c r="A81" s="438"/>
      <c r="B81" s="2214"/>
      <c r="C81" s="2218"/>
      <c r="D81" s="2219"/>
      <c r="E81" s="849"/>
      <c r="F81" s="1613">
        <f>G80</f>
        <v>20</v>
      </c>
      <c r="G81" s="1614">
        <v>30</v>
      </c>
      <c r="H81" s="1615">
        <f>0.045</f>
        <v>4.4999999999999998E-2</v>
      </c>
      <c r="I81" s="1449"/>
      <c r="J81" s="1616">
        <f>$L$32*(H78+(G80-F80)*H80+(G81-F81)*H81)*$B$77*$C$77</f>
        <v>421.246309735181</v>
      </c>
      <c r="K81" s="1617">
        <f>$M$32*(H78+(G80-F80)*H80+(G81-F81)*H81)*$B$77*$C$77</f>
        <v>35.103859144598417</v>
      </c>
      <c r="L81" s="1616">
        <f t="shared" si="4"/>
        <v>526.55788716897621</v>
      </c>
      <c r="M81" s="1617">
        <f t="shared" si="4"/>
        <v>43.879823930748017</v>
      </c>
      <c r="N81" s="438"/>
      <c r="O81" s="854">
        <v>2573</v>
      </c>
      <c r="P81" s="447"/>
      <c r="Q81" s="276">
        <f>O81*$Q$76*M81+O81*(1-$Q$76)*K81</f>
        <v>101612.50827643319</v>
      </c>
      <c r="R81" s="438"/>
      <c r="S81" s="858">
        <f>IF(AND(Q81&lt;&gt;0,O81&lt;&gt;0),Q81/(1+$D$17+$D$18+$D$19)/O81/30/(($D$25*1000000/$D$8))*1000,0)</f>
        <v>3.5471284328815118</v>
      </c>
      <c r="T81" s="447" t="s">
        <v>382</v>
      </c>
      <c r="U81" s="838">
        <f>S81*O81*30*$D$11*(1+$D$24)/1000</f>
        <v>80621.291567202919</v>
      </c>
      <c r="V81" s="447" t="s">
        <v>383</v>
      </c>
      <c r="W81" s="838">
        <f>IF(O81&lt;&gt;0,U81/O81,0)</f>
        <v>31.333576201788929</v>
      </c>
      <c r="X81" s="447" t="s">
        <v>383</v>
      </c>
      <c r="Y81" s="277" t="str">
        <f>IF(O81=0,"-",IF(AND(((F81*(1-$Y$76))&lt;W81),(W81&lt;(G81*(1+$Y$76)))),"OK", "NOK"))</f>
        <v>OK</v>
      </c>
      <c r="Z81" s="144"/>
      <c r="AA81" s="239">
        <f>IF(OR(Y81="OK",Y81="-"),1,0)</f>
        <v>1</v>
      </c>
      <c r="AB81" s="453"/>
    </row>
    <row r="82" spans="1:28" s="252" customFormat="1" ht="24" customHeight="1" outlineLevel="1" x14ac:dyDescent="0.25">
      <c r="A82" s="438"/>
      <c r="B82" s="2214"/>
      <c r="C82" s="2218"/>
      <c r="D82" s="2219"/>
      <c r="E82" s="849"/>
      <c r="F82" s="1613">
        <f>G81</f>
        <v>30</v>
      </c>
      <c r="G82" s="1614">
        <v>40</v>
      </c>
      <c r="H82" s="1615">
        <f>0.04</f>
        <v>0.04</v>
      </c>
      <c r="I82" s="1449"/>
      <c r="J82" s="1616">
        <f>$L$32*(H78+(G80-F80)*H80+(G81-F81)*H81+(G82-F82)*H82)*$B$77*$C$77</f>
        <v>550.86055888446742</v>
      </c>
      <c r="K82" s="1617">
        <f>$M$32*(H78+(G80-F80)*H80+(G81-F81)*H81+(G82-F82)*H82)*$B$77*$C$77</f>
        <v>45.905046573705619</v>
      </c>
      <c r="L82" s="1616">
        <f t="shared" si="4"/>
        <v>688.57569860558431</v>
      </c>
      <c r="M82" s="1617">
        <f t="shared" si="4"/>
        <v>57.381308217132023</v>
      </c>
      <c r="N82" s="438"/>
      <c r="O82" s="854">
        <v>4825</v>
      </c>
      <c r="P82" s="447"/>
      <c r="Q82" s="276">
        <f>O82*$Q$76*M82+O82*(1-$Q$76)*K82</f>
        <v>249178.3309328958</v>
      </c>
      <c r="R82" s="438"/>
      <c r="S82" s="858">
        <f>IF(AND(Q82&lt;&gt;0,O82&lt;&gt;0),Q82/(1+$D$17+$D$18+$D$19)/O82/30/(($D$25*1000000/$D$8))*1000,0)</f>
        <v>4.6385525660758233</v>
      </c>
      <c r="T82" s="447" t="s">
        <v>382</v>
      </c>
      <c r="U82" s="838">
        <f>S82*O82*30*$D$11*(1+$D$24)/1000</f>
        <v>197702.81445782594</v>
      </c>
      <c r="V82" s="447" t="s">
        <v>383</v>
      </c>
      <c r="W82" s="838">
        <f>IF(O82&lt;&gt;0,U82/O82,0)</f>
        <v>40.974676571570143</v>
      </c>
      <c r="X82" s="447" t="s">
        <v>383</v>
      </c>
      <c r="Y82" s="277" t="str">
        <f>IF(O82=0,"-",IF(AND(((F82*(1-$Y$76))&lt;W82),(W82&lt;(G82*(1+$Y$76)))),"OK", "NOK"))</f>
        <v>OK</v>
      </c>
      <c r="Z82" s="144"/>
      <c r="AA82" s="239">
        <f>IF(OR(Y82="OK",Y82="-"),1,0)</f>
        <v>1</v>
      </c>
      <c r="AB82" s="453"/>
    </row>
    <row r="83" spans="1:28" s="252" customFormat="1" ht="24" customHeight="1" outlineLevel="1" x14ac:dyDescent="0.25">
      <c r="A83" s="438"/>
      <c r="B83" s="2214"/>
      <c r="C83" s="2218"/>
      <c r="D83" s="2219"/>
      <c r="E83" s="849"/>
      <c r="F83" s="1613">
        <f>G82</f>
        <v>40</v>
      </c>
      <c r="G83" s="1614">
        <v>55</v>
      </c>
      <c r="H83" s="1615">
        <f>0.035</f>
        <v>3.5000000000000003E-2</v>
      </c>
      <c r="I83" s="1449"/>
      <c r="J83" s="1616">
        <f>$L$32*(H78+(G80-F80)*H80+(G81-F81)*H81+(G82-F82)*H82+(G83-F83)*H83)*$B$77*$C$77</f>
        <v>720.97926089290593</v>
      </c>
      <c r="K83" s="1617">
        <f>$M$32*(H78+(G80-F80)*H80+(G81-F81)*H81+(G82-F82)*H82+(G83-F83)*H83)*$B$77*$C$77</f>
        <v>60.081605074408827</v>
      </c>
      <c r="L83" s="1616">
        <f t="shared" si="4"/>
        <v>901.22407611613244</v>
      </c>
      <c r="M83" s="1617">
        <f t="shared" si="4"/>
        <v>75.102006343011027</v>
      </c>
      <c r="N83" s="438"/>
      <c r="O83" s="854">
        <v>2000</v>
      </c>
      <c r="P83" s="447"/>
      <c r="Q83" s="276">
        <f>O83*$Q$76*M83+O83*(1-$Q$76)*K83</f>
        <v>135183.61141741986</v>
      </c>
      <c r="R83" s="438"/>
      <c r="S83" s="858">
        <f>IF(AND(Q83&lt;&gt;0,O83&lt;&gt;0),Q83/(1+$D$17+$D$18+$D$19)/O83/30/(($D$25*1000000/$D$8))*1000,0)</f>
        <v>6.0710467408933582</v>
      </c>
      <c r="T83" s="447" t="s">
        <v>382</v>
      </c>
      <c r="U83" s="838">
        <f>S83*O83*30*$D$11*(1+$D$24)/1000</f>
        <v>107257.24161381598</v>
      </c>
      <c r="V83" s="495" t="s">
        <v>383</v>
      </c>
      <c r="W83" s="838">
        <f>IF(O83&lt;&gt;0,U83/O83,0)</f>
        <v>53.628620806907989</v>
      </c>
      <c r="X83" s="447" t="s">
        <v>383</v>
      </c>
      <c r="Y83" s="277" t="str">
        <f>IF(O83=0,"-",IF(AND(((F83*(1-$Y$76))&lt;W83),(W83&lt;(G83*(1+$Y$76)))),"OK", "NOK"))</f>
        <v>OK</v>
      </c>
      <c r="Z83" s="144"/>
      <c r="AA83" s="239">
        <f>IF(OR(Y83="OK",Y83="-"),1,0)</f>
        <v>1</v>
      </c>
      <c r="AB83" s="453"/>
    </row>
    <row r="84" spans="1:28" s="252" customFormat="1" ht="24" customHeight="1" outlineLevel="1" x14ac:dyDescent="0.25">
      <c r="A84" s="438"/>
      <c r="B84" s="2214"/>
      <c r="C84" s="2218"/>
      <c r="D84" s="2219"/>
      <c r="E84" s="849"/>
      <c r="F84" s="1613">
        <f>G83</f>
        <v>55</v>
      </c>
      <c r="G84" s="1614">
        <v>100</v>
      </c>
      <c r="H84" s="1615">
        <f>0.03</f>
        <v>0.03</v>
      </c>
      <c r="I84" s="1449"/>
      <c r="J84" s="1616">
        <f>$L$32*(H78+(G80-F80)*H80+(G81-F81)*H81+(G82-F82)*H82+(G83-F83)*H83+(G84-F84)*H84)*$B$77*$C$77</f>
        <v>1158.4273517717477</v>
      </c>
      <c r="K84" s="1617">
        <f>$M$32*(H78+(G80-F80)*H80+(G81-F81)*H81+(G82-F82)*H82+(G83-F83)*H83+(G84-F84)*H84)*$B$77*$C$77</f>
        <v>96.535612647645635</v>
      </c>
      <c r="L84" s="1616">
        <f t="shared" si="4"/>
        <v>1448.0341897146845</v>
      </c>
      <c r="M84" s="1617">
        <f t="shared" si="4"/>
        <v>120.66951580955704</v>
      </c>
      <c r="N84" s="438"/>
      <c r="O84" s="854">
        <v>1850</v>
      </c>
      <c r="P84" s="447"/>
      <c r="Q84" s="276">
        <f>O84*$Q$76*M84+O84*(1-$Q$76)*K84</f>
        <v>200914.74382291245</v>
      </c>
      <c r="R84" s="438"/>
      <c r="S84" s="858">
        <f>IF(AND(Q84&lt;&gt;0,O84&lt;&gt;0),Q84/(1+$D$17+$D$18+$D$19)/O84/30/(($D$25*1000000/$D$8))*1000,0)</f>
        <v>9.7546031904241559</v>
      </c>
      <c r="T84" s="447" t="s">
        <v>382</v>
      </c>
      <c r="U84" s="838">
        <f>S84*O84*30*$D$11*(1+$D$24)/1000</f>
        <v>159409.56892660118</v>
      </c>
      <c r="V84" s="447" t="s">
        <v>383</v>
      </c>
      <c r="W84" s="838">
        <f>IF(O84&lt;&gt;0,U84/O84,0)</f>
        <v>86.167334554919549</v>
      </c>
      <c r="X84" s="447" t="s">
        <v>383</v>
      </c>
      <c r="Y84" s="277" t="str">
        <f>IF(O84=0,"-",IF(AND(((F84*(1-$Y$76))&lt;W84),(W84&lt;(G84*(1+$Y$76)))),"OK", "NOK"))</f>
        <v>OK</v>
      </c>
      <c r="Z84" s="144"/>
      <c r="AA84" s="239">
        <f>IF(OR(Y84="OK",Y84="-"),1,0)</f>
        <v>1</v>
      </c>
      <c r="AB84" s="453"/>
    </row>
    <row r="85" spans="1:28" s="252" customFormat="1" ht="10.15"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customHeight="1" outlineLevel="1" x14ac:dyDescent="0.25">
      <c r="A86" s="438"/>
      <c r="B86" s="2201" t="s">
        <v>387</v>
      </c>
      <c r="C86" s="2202"/>
      <c r="D86" s="2202"/>
      <c r="E86" s="2202"/>
      <c r="F86" s="2202"/>
      <c r="G86" s="2202"/>
      <c r="H86" s="2202"/>
      <c r="I86" s="2202"/>
      <c r="J86" s="2202"/>
      <c r="K86" s="2202"/>
      <c r="L86" s="2202"/>
      <c r="M86" s="2202"/>
      <c r="N86" s="438"/>
      <c r="O86" s="438"/>
      <c r="P86" s="438"/>
      <c r="Q86" s="438"/>
      <c r="R86" s="438"/>
      <c r="S86" s="438"/>
      <c r="T86" s="438"/>
      <c r="U86" s="438"/>
      <c r="V86" s="438"/>
      <c r="W86" s="439"/>
      <c r="X86" s="438"/>
      <c r="Y86" s="439"/>
      <c r="Z86" s="438"/>
      <c r="AA86" s="438"/>
      <c r="AB86" s="453"/>
    </row>
    <row r="87" spans="1:28" s="1577" customFormat="1" ht="25.15" customHeight="1" outlineLevel="1" x14ac:dyDescent="0.45">
      <c r="A87" s="1570"/>
      <c r="B87" s="2203" t="s">
        <v>369</v>
      </c>
      <c r="C87" s="2195"/>
      <c r="D87" s="2195"/>
      <c r="E87" s="2204"/>
      <c r="F87" s="2195"/>
      <c r="G87" s="2195"/>
      <c r="H87" s="2195"/>
      <c r="I87" s="2204"/>
      <c r="J87" s="2195"/>
      <c r="K87" s="2195"/>
      <c r="L87" s="2195"/>
      <c r="M87" s="2195"/>
      <c r="N87" s="1570"/>
      <c r="O87" s="1572">
        <f>G10</f>
        <v>5</v>
      </c>
      <c r="P87" s="1579"/>
      <c r="Q87" s="1570"/>
      <c r="R87" s="1570"/>
      <c r="S87" s="1570"/>
      <c r="T87" s="1570"/>
      <c r="U87" s="1570"/>
      <c r="V87" s="1570"/>
      <c r="W87" s="1575"/>
      <c r="X87" s="1570"/>
      <c r="Y87" s="1575"/>
      <c r="Z87" s="1570"/>
      <c r="AA87" s="1570"/>
      <c r="AB87" s="1576"/>
    </row>
    <row r="88" spans="1:28" s="252" customFormat="1" ht="46.9" customHeight="1" outlineLevel="1" x14ac:dyDescent="0.25">
      <c r="A88" s="438"/>
      <c r="B88" s="2203" t="s">
        <v>370</v>
      </c>
      <c r="C88" s="2203" t="s">
        <v>371</v>
      </c>
      <c r="D88" s="2206"/>
      <c r="E88" s="1448"/>
      <c r="F88" s="2194" t="s">
        <v>372</v>
      </c>
      <c r="G88" s="2195"/>
      <c r="H88" s="2196"/>
      <c r="I88" s="848"/>
      <c r="J88" s="2192" t="s">
        <v>970</v>
      </c>
      <c r="K88" s="2193"/>
      <c r="L88" s="2193"/>
      <c r="M88" s="2193"/>
      <c r="N88" s="438"/>
      <c r="O88" s="277">
        <f>O91+O93+O94+O95+O96</f>
        <v>5</v>
      </c>
      <c r="P88" s="447"/>
      <c r="Q88" s="856">
        <f>Q91+Q93+Q94+Q95+Q96</f>
        <v>787.13653389618753</v>
      </c>
      <c r="R88" s="438"/>
      <c r="S88" s="2190">
        <f>IF(AND(Q88&lt;&gt;0,O88&lt;&gt;0),Q88/(1+$D$17+$D$18+$D$19)/(($D$25*1000000/$D$8)),0)</f>
        <v>2.1210008988409452</v>
      </c>
      <c r="T88" s="2227" t="s">
        <v>373</v>
      </c>
      <c r="U88" s="2190">
        <f>U91+U93+U94+U95+U96+Z97</f>
        <v>624.52905728693861</v>
      </c>
      <c r="V88" s="438" t="s">
        <v>374</v>
      </c>
      <c r="W88" s="2190">
        <f>W91*O91+W93*O93+W94*O94+W95*O95+W96*O96</f>
        <v>624.52905728693861</v>
      </c>
      <c r="X88" s="447" t="s">
        <v>374</v>
      </c>
      <c r="Y88" s="833" t="s">
        <v>375</v>
      </c>
      <c r="Z88" s="144"/>
      <c r="AA88" s="144"/>
      <c r="AB88" s="453"/>
    </row>
    <row r="89" spans="1:28" s="252" customFormat="1" ht="24" customHeight="1" outlineLevel="1" x14ac:dyDescent="0.25">
      <c r="A89" s="438"/>
      <c r="B89" s="2205"/>
      <c r="C89" s="1558" t="s">
        <v>376</v>
      </c>
      <c r="D89" s="1559" t="s">
        <v>377</v>
      </c>
      <c r="E89" s="1449"/>
      <c r="F89" s="2197"/>
      <c r="G89" s="2195"/>
      <c r="H89" s="2196"/>
      <c r="I89" s="849"/>
      <c r="J89" s="2198" t="s">
        <v>378</v>
      </c>
      <c r="K89" s="2199"/>
      <c r="L89" s="2200" t="s">
        <v>379</v>
      </c>
      <c r="M89" s="2199"/>
      <c r="N89" s="438"/>
      <c r="O89" s="861" t="s">
        <v>380</v>
      </c>
      <c r="P89" s="447"/>
      <c r="Q89" s="857">
        <v>0.25</v>
      </c>
      <c r="R89" s="438"/>
      <c r="S89" s="2162"/>
      <c r="T89" s="2228"/>
      <c r="U89" s="2162"/>
      <c r="V89" s="438"/>
      <c r="W89" s="2159"/>
      <c r="X89" s="447"/>
      <c r="Y89" s="860">
        <f>$Y$33</f>
        <v>0.1</v>
      </c>
      <c r="Z89" s="144"/>
      <c r="AA89" s="144"/>
      <c r="AB89" s="453"/>
    </row>
    <row r="90" spans="1:28" s="252" customFormat="1" ht="24" customHeight="1" outlineLevel="1" x14ac:dyDescent="0.25">
      <c r="A90" s="438"/>
      <c r="B90" s="2213">
        <v>2</v>
      </c>
      <c r="C90" s="2213">
        <v>1</v>
      </c>
      <c r="D90" s="2216">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customHeight="1" outlineLevel="1" x14ac:dyDescent="0.25">
      <c r="A91" s="438"/>
      <c r="B91" s="2214"/>
      <c r="C91" s="2215"/>
      <c r="D91" s="2217"/>
      <c r="E91" s="849"/>
      <c r="F91" s="1613" t="s">
        <v>338</v>
      </c>
      <c r="G91" s="1614">
        <v>5</v>
      </c>
      <c r="H91" s="1615">
        <v>0.35</v>
      </c>
      <c r="I91" s="1449"/>
      <c r="J91" s="1616">
        <f>$L$32*H91*$B$90*$C$90</f>
        <v>113.41246800562566</v>
      </c>
      <c r="K91" s="1617">
        <f>$M$32*H91*$B$90*$C$90</f>
        <v>9.4510390004688052</v>
      </c>
      <c r="L91" s="1616">
        <f>J91*$D$90</f>
        <v>136.09496160675079</v>
      </c>
      <c r="M91" s="1617">
        <f>K91*$D$90</f>
        <v>11.341246800562566</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customHeight="1" outlineLevel="1" x14ac:dyDescent="0.25">
      <c r="A92" s="438"/>
      <c r="B92" s="2214"/>
      <c r="C92" s="2215"/>
      <c r="D92" s="2217"/>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customHeight="1" outlineLevel="1" x14ac:dyDescent="0.25">
      <c r="A93" s="438"/>
      <c r="B93" s="2214"/>
      <c r="C93" s="2215"/>
      <c r="D93" s="2217"/>
      <c r="E93" s="849"/>
      <c r="F93" s="1613">
        <f>G91</f>
        <v>5</v>
      </c>
      <c r="G93" s="1614">
        <v>30</v>
      </c>
      <c r="H93" s="1615">
        <v>0.05</v>
      </c>
      <c r="I93" s="1449"/>
      <c r="J93" s="1616">
        <f>$L$32*(H91+(G93-F93)*H93)*$B$90*$C$90</f>
        <v>518.45699659714592</v>
      </c>
      <c r="K93" s="1617">
        <f>$M$32*(H91+(G93-F93)*H93)*$B$90*$C$90</f>
        <v>43.204749716428829</v>
      </c>
      <c r="L93" s="1616">
        <f t="shared" ref="L93:M96" si="5">J93*$D$90</f>
        <v>622.14839591657505</v>
      </c>
      <c r="M93" s="1617">
        <f t="shared" si="5"/>
        <v>51.84569965971459</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customHeight="1" outlineLevel="1" x14ac:dyDescent="0.25">
      <c r="A94" s="438"/>
      <c r="B94" s="2214"/>
      <c r="C94" s="2215"/>
      <c r="D94" s="2217"/>
      <c r="E94" s="849"/>
      <c r="F94" s="1613">
        <f>G93</f>
        <v>30</v>
      </c>
      <c r="G94" s="1614">
        <v>100</v>
      </c>
      <c r="H94" s="1615">
        <v>0.03</v>
      </c>
      <c r="I94" s="1449"/>
      <c r="J94" s="1616">
        <f>$L$32*(H91+(G93-F93)*H93+(G94-F94)*H94)*$B$90*$C$90</f>
        <v>1198.9318046308999</v>
      </c>
      <c r="K94" s="1617">
        <f>$M$32*(H91+(G93-F93)*H93+(G94-F94)*H94)*$B$90*$C$90</f>
        <v>99.910983719241656</v>
      </c>
      <c r="L94" s="1616">
        <f t="shared" si="5"/>
        <v>1438.7181655570798</v>
      </c>
      <c r="M94" s="1617">
        <f t="shared" si="5"/>
        <v>119.89318046308998</v>
      </c>
      <c r="N94" s="438"/>
      <c r="O94" s="854">
        <v>4</v>
      </c>
      <c r="P94" s="447"/>
      <c r="Q94" s="276">
        <f>O94*$Q$76*M94+O94*(1-$Q$76)*K94</f>
        <v>439.60832836466329</v>
      </c>
      <c r="R94" s="438"/>
      <c r="S94" s="858">
        <f>IF(AND(Q94&lt;&gt;0,O94&lt;&gt;0),Q94/(1+$D$17+$D$18+$D$19)/O94/30/(($D$25*1000000/$D$8))*1000,0)</f>
        <v>9.8713249380018873</v>
      </c>
      <c r="T94" s="447" t="s">
        <v>382</v>
      </c>
      <c r="U94" s="838">
        <f>S94*O94*30*$D$11*(1+$D$24)/1000</f>
        <v>348.79358671119593</v>
      </c>
      <c r="V94" s="438" t="s">
        <v>383</v>
      </c>
      <c r="W94" s="838">
        <f>IF(O94&lt;&gt;0,U94/O94,0)</f>
        <v>87.198396677798982</v>
      </c>
      <c r="X94" s="447" t="s">
        <v>383</v>
      </c>
      <c r="Y94" s="255" t="str">
        <f>IF(O94=0,"-",IF(AND(((F94*(1-$Y$89))&lt;W94),(W94&lt;(G94*(1+$Y$89)))),"OK", "NOK"))</f>
        <v>OK</v>
      </c>
      <c r="Z94" s="144"/>
      <c r="AA94" s="239">
        <f>IF(OR(Y94="OK",Y94="-"),1,0)</f>
        <v>1</v>
      </c>
      <c r="AB94" s="453"/>
    </row>
    <row r="95" spans="1:28" s="252" customFormat="1" ht="24" customHeight="1" outlineLevel="1" x14ac:dyDescent="0.25">
      <c r="A95" s="438"/>
      <c r="B95" s="2214"/>
      <c r="C95" s="2215"/>
      <c r="D95" s="2217"/>
      <c r="E95" s="849"/>
      <c r="F95" s="1613">
        <f>G94</f>
        <v>100</v>
      </c>
      <c r="G95" s="1614">
        <v>500</v>
      </c>
      <c r="H95" s="1615">
        <v>0.02</v>
      </c>
      <c r="I95" s="1449"/>
      <c r="J95" s="1616">
        <f>$L$32*(H91+(G93-F93)*H93+(G94-F94)*H94+(G95-F95)*H95)*$B$90*$C$90</f>
        <v>3791.2167876166291</v>
      </c>
      <c r="K95" s="1617">
        <f>$M$32*(H91+(G93-F93)*H93+(G94-F94)*H94+(G95-F95)*H95)*$B$90*$C$90</f>
        <v>315.93473230138574</v>
      </c>
      <c r="L95" s="1616">
        <f t="shared" si="5"/>
        <v>4549.4601451399549</v>
      </c>
      <c r="M95" s="1617">
        <f t="shared" si="5"/>
        <v>379.12167876166285</v>
      </c>
      <c r="N95" s="438"/>
      <c r="O95" s="854">
        <v>1</v>
      </c>
      <c r="P95" s="447"/>
      <c r="Q95" s="276">
        <f>O95*$Q$76*M95+O95*(1-$Q$76)*K95</f>
        <v>347.52820553152429</v>
      </c>
      <c r="R95" s="438"/>
      <c r="S95" s="858">
        <f>IF(AND(Q95&lt;&gt;0,O95&lt;&gt;0),Q95/(1+$D$17+$D$18+$D$19)/O95/30/(($D$25*1000000/$D$8))*1000,0)</f>
        <v>31.214730209357306</v>
      </c>
      <c r="T95" s="447" t="s">
        <v>382</v>
      </c>
      <c r="U95" s="838">
        <f>S95*O95*30*$D$11*(1+$D$24)/1000</f>
        <v>275.73547057574268</v>
      </c>
      <c r="V95" s="438" t="s">
        <v>383</v>
      </c>
      <c r="W95" s="838">
        <f>IF(O95&lt;&gt;0,U95/O95,0)</f>
        <v>275.73547057574268</v>
      </c>
      <c r="X95" s="447" t="s">
        <v>383</v>
      </c>
      <c r="Y95" s="255" t="str">
        <f>IF(O95=0,"-",IF(AND(((F95*(1-$Y$89))&lt;W95),(W95&lt;(G95*(1+$Y$89)))),"OK", "NOK"))</f>
        <v>OK</v>
      </c>
      <c r="Z95" s="144"/>
      <c r="AA95" s="239">
        <f>IF(OR(Y95="OK",Y95="-"),1,0)</f>
        <v>1</v>
      </c>
      <c r="AB95" s="453"/>
    </row>
    <row r="96" spans="1:28" s="252" customFormat="1" ht="24" customHeight="1" outlineLevel="1" x14ac:dyDescent="0.25">
      <c r="A96" s="438"/>
      <c r="B96" s="2214"/>
      <c r="C96" s="2215"/>
      <c r="D96" s="2217"/>
      <c r="E96" s="849"/>
      <c r="F96" s="1613">
        <f>G95</f>
        <v>500</v>
      </c>
      <c r="G96" s="1614">
        <v>1000</v>
      </c>
      <c r="H96" s="1615">
        <v>0.01</v>
      </c>
      <c r="I96" s="1449"/>
      <c r="J96" s="1616">
        <f>$L$32*(H91+(G93-F93)*H93+(G94-F94)*H94+(G95-F95)*H95+(G96-F96)*H96)*$B$90*$C$90</f>
        <v>5411.3949019827105</v>
      </c>
      <c r="K96" s="1617">
        <f>$M$32*(H91+(G93-F93)*H93+(G94-F94)*H94+(G95-F95)*H95+(G96-F96)*H96)*$B$90*$C$90</f>
        <v>450.94957516522584</v>
      </c>
      <c r="L96" s="1616">
        <f t="shared" si="5"/>
        <v>6493.6738823792521</v>
      </c>
      <c r="M96" s="1617">
        <f t="shared" si="5"/>
        <v>541.13949019827101</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E16" sqref="E16"/>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1099</v>
      </c>
      <c r="R1" s="64"/>
    </row>
    <row r="2" spans="1:20" s="197" customFormat="1" ht="25.15" customHeight="1" x14ac:dyDescent="0.25">
      <c r="B2" s="2262" t="s">
        <v>869</v>
      </c>
      <c r="C2" s="2262"/>
      <c r="D2" s="2262"/>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62"/>
      <c r="C3" s="2262"/>
      <c r="D3" s="2262"/>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62"/>
      <c r="C4" s="2262"/>
      <c r="D4" s="2262"/>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1101</v>
      </c>
      <c r="D6" s="1866" t="s">
        <v>1100</v>
      </c>
      <c r="E6" s="1417"/>
      <c r="F6" s="2259" t="s">
        <v>389</v>
      </c>
      <c r="G6" s="2260"/>
      <c r="H6" s="2261"/>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-155.43176729164571</v>
      </c>
      <c r="H8" s="1854">
        <f>SUMIF(C33:BC33,1,C178:BC178)</f>
        <v>-175.39070312488033</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t="e">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#NUM!</v>
      </c>
      <c r="H9" s="185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1.1746641375898577</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t="e">
        <f>G9-C28</f>
        <v>#NUM!</v>
      </c>
      <c r="H10" s="1857">
        <f>H9-C28</f>
        <v>1.0785511375898578</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196.73869422439137</v>
      </c>
      <c r="H11" s="1859">
        <f>SUMIF(C33:BC33,1,C63:BC63)</f>
        <v>196.73869422439137</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1101</v>
      </c>
      <c r="D12" s="1868" t="s">
        <v>1100</v>
      </c>
      <c r="F12" s="1855" t="s">
        <v>397</v>
      </c>
      <c r="G12" s="1856">
        <f>G8/G11</f>
        <v>-0.7900416738273518</v>
      </c>
      <c r="H12" s="1857">
        <f>H8/H11</f>
        <v>-0.89149063338215273</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53</v>
      </c>
      <c r="H13" s="1862">
        <f>IF(H8&lt;0,SUM(C183:BC183),SUM(C183:BC183))</f>
        <v>53</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0.20995832617264817</v>
      </c>
      <c r="H14" s="1865">
        <f>(SUMIF(C33:BC33,1,C178:BC178)+SUMIF(C33:BC33,1,C63:BC63))/SUMIF(C33:BC33,1,C63:BC63)</f>
        <v>0.10850936661784727</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73"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74"/>
      <c r="G17" s="2277" t="s">
        <v>873</v>
      </c>
      <c r="H17" s="2279"/>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74"/>
      <c r="G18" s="2278"/>
      <c r="H18" s="2280"/>
      <c r="I18" s="1831"/>
      <c r="J18" s="1404"/>
      <c r="K18" s="283"/>
      <c r="L18" s="283"/>
      <c r="M18" s="283"/>
      <c r="N18" s="283"/>
      <c r="O18" s="283"/>
      <c r="P18" s="283"/>
      <c r="Q18" s="283"/>
      <c r="R18" s="283"/>
      <c r="S18" s="285"/>
    </row>
    <row r="19" spans="1:58" s="197" customFormat="1" ht="2.65" customHeight="1" outlineLevel="1" x14ac:dyDescent="0.25">
      <c r="B19" s="1414"/>
      <c r="C19" s="1843"/>
      <c r="D19" s="1822"/>
      <c r="F19" s="2274"/>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1104</v>
      </c>
      <c r="D20" s="1887" t="s">
        <v>1104</v>
      </c>
      <c r="F20" s="2274"/>
      <c r="G20" s="1408">
        <v>4.3499999999999997E-2</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4.3499999999999997E-2</v>
      </c>
      <c r="D21" s="1968">
        <v>4.3499999999999997E-2</v>
      </c>
      <c r="E21" s="197" t="s">
        <v>399</v>
      </c>
      <c r="F21" s="2274"/>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74"/>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75"/>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76" t="s">
        <v>1102</v>
      </c>
      <c r="G26" s="2268"/>
      <c r="H26" s="1405">
        <f>'R&amp;C-Painel de Controle'!D33</f>
        <v>293.71821446670435</v>
      </c>
      <c r="I26" s="1535" t="s">
        <v>295</v>
      </c>
      <c r="J26" s="1534"/>
      <c r="K26" s="2267" t="s">
        <v>653</v>
      </c>
      <c r="L26" s="2268"/>
      <c r="M26" s="1406">
        <f>G8</f>
        <v>-155.43176729164571</v>
      </c>
      <c r="N26" s="1535" t="s">
        <v>304</v>
      </c>
      <c r="O26" s="2257" t="s">
        <v>654</v>
      </c>
      <c r="P26" s="2257"/>
      <c r="Q26" s="2258"/>
      <c r="R26" s="1407">
        <f>G14</f>
        <v>0.20995832617264817</v>
      </c>
      <c r="S26" s="1537" t="s">
        <v>195</v>
      </c>
      <c r="T26" s="283"/>
    </row>
    <row r="27" spans="1:58" s="197" customFormat="1" ht="19.899999999999999" customHeight="1" outlineLevel="1" thickTop="1" x14ac:dyDescent="0.25">
      <c r="B27" s="1814" t="s">
        <v>401</v>
      </c>
      <c r="C27" s="1850" t="s">
        <v>289</v>
      </c>
      <c r="D27" s="1870" t="s">
        <v>289</v>
      </c>
      <c r="F27" s="2272" t="s">
        <v>655</v>
      </c>
      <c r="G27" s="2270"/>
      <c r="H27" s="874">
        <f>'R&amp;C-Painel de Controle'!D32</f>
        <v>35</v>
      </c>
      <c r="I27" s="1536" t="s">
        <v>388</v>
      </c>
      <c r="J27" s="1414"/>
      <c r="K27" s="2269" t="s">
        <v>656</v>
      </c>
      <c r="L27" s="2270"/>
      <c r="M27" s="875" t="e">
        <f>G9</f>
        <v>#NUM!</v>
      </c>
      <c r="N27" s="1536" t="s">
        <v>195</v>
      </c>
      <c r="O27" s="1414"/>
      <c r="P27" s="1538"/>
      <c r="Q27" s="888"/>
      <c r="R27" s="888"/>
      <c r="S27" s="1539"/>
      <c r="T27" s="283"/>
    </row>
    <row r="28" spans="1:58" s="197" customFormat="1" ht="18" customHeight="1" outlineLevel="1" thickBot="1" x14ac:dyDescent="0.3">
      <c r="B28" s="1818" t="s">
        <v>668</v>
      </c>
      <c r="C28" s="1851">
        <f>C14*C16+C18*C21*(1-(C25+C26))</f>
        <v>9.611299999999999E-2</v>
      </c>
      <c r="D28" s="1823">
        <f>D14*D16+D18*D21*(1-(D25+D26))</f>
        <v>5.7596999999999995E-2</v>
      </c>
      <c r="E28" s="197" t="s">
        <v>399</v>
      </c>
      <c r="F28" s="2263" t="s">
        <v>657</v>
      </c>
      <c r="G28" s="2264"/>
      <c r="H28" s="1876">
        <f>H26*('R&amp;C-Painel de Controle'!D7*30/'R&amp;C-Painel de Controle'!D6)</f>
        <v>5.3520472901898763</v>
      </c>
      <c r="I28" s="1877" t="s">
        <v>299</v>
      </c>
      <c r="J28" s="1414"/>
      <c r="K28" s="2271" t="s">
        <v>658</v>
      </c>
      <c r="L28" s="2264"/>
      <c r="M28" s="1878">
        <f>G13</f>
        <v>53</v>
      </c>
      <c r="N28" s="1536" t="s">
        <v>388</v>
      </c>
      <c r="O28" s="1414"/>
      <c r="P28" s="1414"/>
      <c r="Q28" s="1414"/>
      <c r="R28" s="1414"/>
      <c r="S28" s="1539"/>
      <c r="T28" s="283"/>
    </row>
    <row r="29" spans="1:58" s="197" customFormat="1" ht="18" customHeight="1" outlineLevel="1" thickTop="1" thickBot="1" x14ac:dyDescent="0.3">
      <c r="B29" s="305"/>
      <c r="F29" s="2265" t="s">
        <v>1103</v>
      </c>
      <c r="G29" s="2266"/>
      <c r="H29" s="1879">
        <f>'R&amp;C-Painel de Controle'!H33</f>
        <v>314.66246540689212</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267.80917993112189</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78000</v>
      </c>
      <c r="D35" s="294">
        <f>C35*(1+$C$8)</f>
        <v>78366.599999999991</v>
      </c>
      <c r="E35" s="294">
        <f t="shared" ref="E35:AI35" si="4">D35*(1+$C$8)</f>
        <v>78734.923019999987</v>
      </c>
      <c r="F35" s="294">
        <f t="shared" si="4"/>
        <v>79104.977158193986</v>
      </c>
      <c r="G35" s="294">
        <f t="shared" si="4"/>
        <v>79476.770550837493</v>
      </c>
      <c r="H35" s="294">
        <f t="shared" si="4"/>
        <v>79850.311372426426</v>
      </c>
      <c r="I35" s="294">
        <f t="shared" si="4"/>
        <v>80225.607835876828</v>
      </c>
      <c r="J35" s="294">
        <f t="shared" si="4"/>
        <v>80602.668192705445</v>
      </c>
      <c r="K35" s="294">
        <f t="shared" si="4"/>
        <v>80981.500733211156</v>
      </c>
      <c r="L35" s="294">
        <f t="shared" si="4"/>
        <v>81362.113786657239</v>
      </c>
      <c r="M35" s="294">
        <f t="shared" si="4"/>
        <v>81744.515721454518</v>
      </c>
      <c r="N35" s="294">
        <f t="shared" si="4"/>
        <v>82128.714945345346</v>
      </c>
      <c r="O35" s="294">
        <f t="shared" si="4"/>
        <v>82514.719905588456</v>
      </c>
      <c r="P35" s="294">
        <f t="shared" si="4"/>
        <v>82902.539089144717</v>
      </c>
      <c r="Q35" s="294">
        <f t="shared" si="4"/>
        <v>83292.18102286369</v>
      </c>
      <c r="R35" s="294">
        <f t="shared" si="4"/>
        <v>83683.654273671142</v>
      </c>
      <c r="S35" s="294">
        <f t="shared" si="4"/>
        <v>84076.967448757394</v>
      </c>
      <c r="T35" s="294">
        <f t="shared" si="4"/>
        <v>84472.129195766553</v>
      </c>
      <c r="U35" s="294">
        <f t="shared" si="4"/>
        <v>84869.148202986646</v>
      </c>
      <c r="V35" s="294">
        <f t="shared" si="4"/>
        <v>85268.033199540674</v>
      </c>
      <c r="W35" s="294">
        <f t="shared" si="4"/>
        <v>85668.792955578509</v>
      </c>
      <c r="X35" s="294">
        <f t="shared" si="4"/>
        <v>86071.436282469716</v>
      </c>
      <c r="Y35" s="294">
        <f t="shared" si="4"/>
        <v>86475.972032997321</v>
      </c>
      <c r="Z35" s="294">
        <f t="shared" si="4"/>
        <v>86882.409101552403</v>
      </c>
      <c r="AA35" s="294">
        <f t="shared" si="4"/>
        <v>87290.756424329695</v>
      </c>
      <c r="AB35" s="294">
        <f t="shared" si="4"/>
        <v>87701.022979524045</v>
      </c>
      <c r="AC35" s="294">
        <f t="shared" si="4"/>
        <v>88113.217787527799</v>
      </c>
      <c r="AD35" s="294">
        <f t="shared" si="4"/>
        <v>88527.349911129175</v>
      </c>
      <c r="AE35" s="294">
        <f t="shared" si="4"/>
        <v>88943.428455711473</v>
      </c>
      <c r="AF35" s="294">
        <f t="shared" si="4"/>
        <v>89361.462569453317</v>
      </c>
      <c r="AG35" s="294">
        <f t="shared" si="4"/>
        <v>89781.461443529741</v>
      </c>
      <c r="AH35" s="294">
        <f t="shared" si="4"/>
        <v>90203.434312314319</v>
      </c>
      <c r="AI35" s="294">
        <f t="shared" si="4"/>
        <v>90627.390453582193</v>
      </c>
      <c r="AJ35" s="294">
        <f t="shared" ref="AJ35:BC35" si="5">AI35*(1+$C$8)</f>
        <v>91053.339188714017</v>
      </c>
      <c r="AK35" s="294">
        <f t="shared" si="5"/>
        <v>91481.289882900965</v>
      </c>
      <c r="AL35" s="294">
        <f t="shared" si="5"/>
        <v>91911.251945350596</v>
      </c>
      <c r="AM35" s="294">
        <f t="shared" si="5"/>
        <v>92343.23482949374</v>
      </c>
      <c r="AN35" s="294">
        <f t="shared" si="5"/>
        <v>92777.248033192358</v>
      </c>
      <c r="AO35" s="294">
        <f t="shared" si="5"/>
        <v>93213.301098948359</v>
      </c>
      <c r="AP35" s="294">
        <f t="shared" si="5"/>
        <v>93651.403614113413</v>
      </c>
      <c r="AQ35" s="294">
        <f t="shared" si="5"/>
        <v>94091.565211099733</v>
      </c>
      <c r="AR35" s="294">
        <f t="shared" si="5"/>
        <v>94533.795567591893</v>
      </c>
      <c r="AS35" s="294">
        <f t="shared" si="5"/>
        <v>94978.104406759565</v>
      </c>
      <c r="AT35" s="294">
        <f t="shared" si="5"/>
        <v>95424.501497471327</v>
      </c>
      <c r="AU35" s="294">
        <f t="shared" si="5"/>
        <v>95872.996654509436</v>
      </c>
      <c r="AV35" s="294">
        <f t="shared" si="5"/>
        <v>96323.599738785619</v>
      </c>
      <c r="AW35" s="294">
        <f t="shared" si="5"/>
        <v>96776.32065755791</v>
      </c>
      <c r="AX35" s="294">
        <f t="shared" si="5"/>
        <v>97231.16936464842</v>
      </c>
      <c r="AY35" s="294">
        <f t="shared" si="5"/>
        <v>97688.155860662257</v>
      </c>
      <c r="AZ35" s="294">
        <f t="shared" si="5"/>
        <v>98147.290193207358</v>
      </c>
      <c r="BA35" s="294">
        <f t="shared" si="5"/>
        <v>98608.582457115423</v>
      </c>
      <c r="BB35" s="294">
        <f t="shared" si="5"/>
        <v>99072.042794663852</v>
      </c>
      <c r="BC35" s="294">
        <f t="shared" si="5"/>
        <v>99537.681395798762</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78250</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78617.774999999994</v>
      </c>
      <c r="G42" s="314">
        <f t="shared" si="10"/>
        <v>78617.774999999994</v>
      </c>
      <c r="H42" s="314">
        <f t="shared" si="10"/>
        <v>78617.774999999994</v>
      </c>
      <c r="I42" s="314">
        <f t="shared" si="10"/>
        <v>78617.774999999994</v>
      </c>
      <c r="J42" s="314">
        <f t="shared" si="10"/>
        <v>78617.774999999994</v>
      </c>
      <c r="K42" s="314">
        <f t="shared" si="10"/>
        <v>78617.774999999994</v>
      </c>
      <c r="L42" s="314">
        <f t="shared" si="10"/>
        <v>78617.774999999994</v>
      </c>
      <c r="M42" s="314">
        <f t="shared" si="10"/>
        <v>78617.774999999994</v>
      </c>
      <c r="N42" s="314">
        <f t="shared" si="10"/>
        <v>78617.774999999994</v>
      </c>
      <c r="O42" s="314">
        <f t="shared" si="10"/>
        <v>78617.774999999994</v>
      </c>
      <c r="P42" s="314">
        <f t="shared" si="10"/>
        <v>78617.774999999994</v>
      </c>
      <c r="Q42" s="314">
        <f t="shared" si="10"/>
        <v>78617.774999999994</v>
      </c>
      <c r="R42" s="314">
        <f t="shared" ref="R42:BC42" si="11">Q42*(1+$C$8)</f>
        <v>78987.278542499989</v>
      </c>
      <c r="S42" s="314">
        <f t="shared" si="11"/>
        <v>79358.518751649739</v>
      </c>
      <c r="T42" s="314">
        <f t="shared" si="11"/>
        <v>79731.50378978248</v>
      </c>
      <c r="U42" s="314">
        <f t="shared" si="11"/>
        <v>80106.241857594447</v>
      </c>
      <c r="V42" s="314">
        <f t="shared" si="11"/>
        <v>80482.741194325135</v>
      </c>
      <c r="W42" s="314">
        <f t="shared" si="11"/>
        <v>80861.010077938452</v>
      </c>
      <c r="X42" s="314">
        <f t="shared" si="11"/>
        <v>81241.056825304753</v>
      </c>
      <c r="Y42" s="314">
        <f t="shared" si="11"/>
        <v>81622.889792383678</v>
      </c>
      <c r="Z42" s="314">
        <f t="shared" si="11"/>
        <v>82006.517374407878</v>
      </c>
      <c r="AA42" s="314">
        <f t="shared" si="11"/>
        <v>82391.948006067585</v>
      </c>
      <c r="AB42" s="314">
        <f t="shared" si="11"/>
        <v>82779.190161696097</v>
      </c>
      <c r="AC42" s="314">
        <f t="shared" si="11"/>
        <v>83168.252355456061</v>
      </c>
      <c r="AD42" s="314">
        <f t="shared" si="11"/>
        <v>83559.1431415267</v>
      </c>
      <c r="AE42" s="314">
        <f t="shared" si="11"/>
        <v>83951.871114291862</v>
      </c>
      <c r="AF42" s="314">
        <f t="shared" si="11"/>
        <v>84346.444908529025</v>
      </c>
      <c r="AG42" s="314">
        <f t="shared" si="11"/>
        <v>84742.873199599111</v>
      </c>
      <c r="AH42" s="314">
        <f t="shared" si="11"/>
        <v>85141.164703637216</v>
      </c>
      <c r="AI42" s="314">
        <f t="shared" si="11"/>
        <v>85541.328177744304</v>
      </c>
      <c r="AJ42" s="314">
        <f t="shared" si="11"/>
        <v>85943.372420179701</v>
      </c>
      <c r="AK42" s="314">
        <f t="shared" si="11"/>
        <v>86347.306270554545</v>
      </c>
      <c r="AL42" s="314">
        <f t="shared" si="11"/>
        <v>86753.138610026144</v>
      </c>
      <c r="AM42" s="314">
        <f t="shared" si="11"/>
        <v>87160.878361493262</v>
      </c>
      <c r="AN42" s="314">
        <f t="shared" si="11"/>
        <v>87570.534489792277</v>
      </c>
      <c r="AO42" s="314">
        <f t="shared" si="11"/>
        <v>87982.11600189429</v>
      </c>
      <c r="AP42" s="314">
        <f t="shared" si="11"/>
        <v>88395.631947103189</v>
      </c>
      <c r="AQ42" s="314">
        <f t="shared" si="11"/>
        <v>88811.091417254574</v>
      </c>
      <c r="AR42" s="314">
        <f t="shared" si="11"/>
        <v>89228.503546915657</v>
      </c>
      <c r="AS42" s="314">
        <f t="shared" si="11"/>
        <v>89647.877513586151</v>
      </c>
      <c r="AT42" s="314">
        <f t="shared" si="11"/>
        <v>90069.222537900001</v>
      </c>
      <c r="AU42" s="314">
        <f t="shared" si="11"/>
        <v>90492.547883828127</v>
      </c>
      <c r="AV42" s="314">
        <f t="shared" si="11"/>
        <v>90917.862858882116</v>
      </c>
      <c r="AW42" s="314">
        <f t="shared" si="11"/>
        <v>91345.176814318853</v>
      </c>
      <c r="AX42" s="314">
        <f t="shared" si="11"/>
        <v>91774.499145346141</v>
      </c>
      <c r="AY42" s="314">
        <f t="shared" si="11"/>
        <v>92205.839291329263</v>
      </c>
      <c r="AZ42" s="314">
        <f t="shared" si="11"/>
        <v>92639.206735998509</v>
      </c>
      <c r="BA42" s="314">
        <f t="shared" si="11"/>
        <v>93074.611007657688</v>
      </c>
      <c r="BB42" s="314">
        <f t="shared" si="11"/>
        <v>93512.061679393679</v>
      </c>
      <c r="BC42" s="314">
        <f t="shared" si="11"/>
        <v>93951.568369286819</v>
      </c>
      <c r="BD42" s="295"/>
      <c r="BE42" s="295"/>
      <c r="BF42" s="295"/>
    </row>
    <row r="43" spans="1:58" s="197" customFormat="1" ht="18" hidden="1" customHeight="1" outlineLevel="1" x14ac:dyDescent="0.25">
      <c r="B43" s="871" t="str">
        <f>B71</f>
        <v>Produção de CDR TM — Trat. Mec.</v>
      </c>
      <c r="C43" s="306" t="str">
        <f>C71</f>
        <v>Sim</v>
      </c>
      <c r="D43" s="306">
        <f>'R&amp;C-Painel de Controle'!H58</f>
        <v>29578.5</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29717.518949999998</v>
      </c>
      <c r="G45" s="314">
        <f t="shared" si="13"/>
        <v>29717.518949999998</v>
      </c>
      <c r="H45" s="314">
        <f t="shared" si="13"/>
        <v>29717.518949999998</v>
      </c>
      <c r="I45" s="314">
        <f t="shared" si="13"/>
        <v>29717.518949999998</v>
      </c>
      <c r="J45" s="314">
        <f t="shared" si="13"/>
        <v>29717.518949999998</v>
      </c>
      <c r="K45" s="314">
        <f t="shared" si="13"/>
        <v>29717.518949999998</v>
      </c>
      <c r="L45" s="314">
        <f t="shared" si="13"/>
        <v>29717.518949999998</v>
      </c>
      <c r="M45" s="314">
        <f t="shared" si="13"/>
        <v>29717.518949999998</v>
      </c>
      <c r="N45" s="314">
        <f t="shared" si="13"/>
        <v>29717.518949999998</v>
      </c>
      <c r="O45" s="314">
        <f t="shared" si="13"/>
        <v>29717.518949999998</v>
      </c>
      <c r="P45" s="314">
        <f t="shared" si="13"/>
        <v>29717.518949999998</v>
      </c>
      <c r="Q45" s="314">
        <f t="shared" si="13"/>
        <v>29717.518949999998</v>
      </c>
      <c r="R45" s="314">
        <f t="shared" ref="R45:BC45" si="14">Q45*(1+$C$8)</f>
        <v>29857.191289064995</v>
      </c>
      <c r="S45" s="314">
        <f t="shared" si="14"/>
        <v>29997.520088123598</v>
      </c>
      <c r="T45" s="314">
        <f t="shared" si="14"/>
        <v>30138.508432537776</v>
      </c>
      <c r="U45" s="314">
        <f t="shared" si="14"/>
        <v>30280.159422170702</v>
      </c>
      <c r="V45" s="314">
        <f t="shared" si="14"/>
        <v>30422.476171454902</v>
      </c>
      <c r="W45" s="314">
        <f t="shared" si="14"/>
        <v>30565.461809460739</v>
      </c>
      <c r="X45" s="314">
        <f t="shared" si="14"/>
        <v>30709.119479965204</v>
      </c>
      <c r="Y45" s="314">
        <f t="shared" si="14"/>
        <v>30853.452341521039</v>
      </c>
      <c r="Z45" s="314">
        <f t="shared" si="14"/>
        <v>30998.463567526185</v>
      </c>
      <c r="AA45" s="314">
        <f t="shared" si="14"/>
        <v>31144.156346293556</v>
      </c>
      <c r="AB45" s="314">
        <f t="shared" si="14"/>
        <v>31290.533881121133</v>
      </c>
      <c r="AC45" s="314">
        <f t="shared" si="14"/>
        <v>31437.5993903624</v>
      </c>
      <c r="AD45" s="314">
        <f t="shared" si="14"/>
        <v>31585.3561074971</v>
      </c>
      <c r="AE45" s="314">
        <f t="shared" si="14"/>
        <v>31733.807281202335</v>
      </c>
      <c r="AF45" s="314">
        <f t="shared" si="14"/>
        <v>31882.956175423984</v>
      </c>
      <c r="AG45" s="314">
        <f t="shared" si="14"/>
        <v>32032.806069448474</v>
      </c>
      <c r="AH45" s="314">
        <f t="shared" si="14"/>
        <v>32183.36025797488</v>
      </c>
      <c r="AI45" s="314">
        <f t="shared" si="14"/>
        <v>32334.622051187362</v>
      </c>
      <c r="AJ45" s="314">
        <f t="shared" si="14"/>
        <v>32486.59477482794</v>
      </c>
      <c r="AK45" s="314">
        <f t="shared" si="14"/>
        <v>32639.28177026963</v>
      </c>
      <c r="AL45" s="314">
        <f t="shared" si="14"/>
        <v>32792.686394589895</v>
      </c>
      <c r="AM45" s="314">
        <f t="shared" si="14"/>
        <v>32946.812020644466</v>
      </c>
      <c r="AN45" s="314">
        <f t="shared" si="14"/>
        <v>33101.66203714149</v>
      </c>
      <c r="AO45" s="314">
        <f t="shared" si="14"/>
        <v>33257.239848716054</v>
      </c>
      <c r="AP45" s="314">
        <f t="shared" si="14"/>
        <v>33413.548876005014</v>
      </c>
      <c r="AQ45" s="314">
        <f t="shared" si="14"/>
        <v>33570.592555722236</v>
      </c>
      <c r="AR45" s="314">
        <f t="shared" si="14"/>
        <v>33728.374340734132</v>
      </c>
      <c r="AS45" s="314">
        <f t="shared" si="14"/>
        <v>33886.897700135582</v>
      </c>
      <c r="AT45" s="314">
        <f t="shared" si="14"/>
        <v>34046.166119326219</v>
      </c>
      <c r="AU45" s="314">
        <f t="shared" si="14"/>
        <v>34206.183100087052</v>
      </c>
      <c r="AV45" s="314">
        <f t="shared" si="14"/>
        <v>34366.952160657456</v>
      </c>
      <c r="AW45" s="314">
        <f t="shared" si="14"/>
        <v>34528.476835812544</v>
      </c>
      <c r="AX45" s="314">
        <f t="shared" si="14"/>
        <v>34690.760676940859</v>
      </c>
      <c r="AY45" s="314">
        <f t="shared" si="14"/>
        <v>34853.807252122482</v>
      </c>
      <c r="AZ45" s="314">
        <f t="shared" si="14"/>
        <v>35017.620146207453</v>
      </c>
      <c r="BA45" s="314">
        <f t="shared" si="14"/>
        <v>35182.202960894625</v>
      </c>
      <c r="BB45" s="314">
        <f t="shared" si="14"/>
        <v>35347.559314810824</v>
      </c>
      <c r="BC45" s="314">
        <f t="shared" si="14"/>
        <v>35513.692843590434</v>
      </c>
      <c r="BD45" s="295"/>
      <c r="BE45" s="295"/>
      <c r="BF45" s="295"/>
    </row>
    <row r="46" spans="1:58" s="197" customFormat="1" ht="18" hidden="1" customHeight="1" outlineLevel="1" x14ac:dyDescent="0.25">
      <c r="B46" s="871" t="str">
        <f>B74</f>
        <v>Prod. CDR TMB — Trat. Mec./Biológ.</v>
      </c>
      <c r="C46" s="306" t="str">
        <f>C74</f>
        <v>Não</v>
      </c>
      <c r="D46" s="306">
        <f>'R&amp;C-Painel de Controle'!H61</f>
        <v>0</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0</v>
      </c>
      <c r="G48" s="314">
        <f t="shared" si="16"/>
        <v>0</v>
      </c>
      <c r="H48" s="314">
        <f t="shared" si="16"/>
        <v>0</v>
      </c>
      <c r="I48" s="314">
        <f t="shared" si="16"/>
        <v>0</v>
      </c>
      <c r="J48" s="314">
        <f t="shared" si="16"/>
        <v>0</v>
      </c>
      <c r="K48" s="314">
        <f t="shared" si="16"/>
        <v>0</v>
      </c>
      <c r="L48" s="314">
        <f t="shared" si="16"/>
        <v>0</v>
      </c>
      <c r="M48" s="314">
        <f t="shared" si="16"/>
        <v>0</v>
      </c>
      <c r="N48" s="314">
        <f t="shared" si="16"/>
        <v>0</v>
      </c>
      <c r="O48" s="314">
        <f t="shared" si="16"/>
        <v>0</v>
      </c>
      <c r="P48" s="314">
        <f t="shared" si="16"/>
        <v>0</v>
      </c>
      <c r="Q48" s="314">
        <f t="shared" si="16"/>
        <v>0</v>
      </c>
      <c r="R48" s="314">
        <f t="shared" ref="R48:BC48" si="17">Q48*(1+$C$8)</f>
        <v>0</v>
      </c>
      <c r="S48" s="314">
        <f t="shared" si="17"/>
        <v>0</v>
      </c>
      <c r="T48" s="314">
        <f t="shared" si="17"/>
        <v>0</v>
      </c>
      <c r="U48" s="314">
        <f t="shared" si="17"/>
        <v>0</v>
      </c>
      <c r="V48" s="314">
        <f t="shared" si="17"/>
        <v>0</v>
      </c>
      <c r="W48" s="314">
        <f t="shared" si="17"/>
        <v>0</v>
      </c>
      <c r="X48" s="314">
        <f t="shared" si="17"/>
        <v>0</v>
      </c>
      <c r="Y48" s="314">
        <f t="shared" si="17"/>
        <v>0</v>
      </c>
      <c r="Z48" s="314">
        <f t="shared" si="17"/>
        <v>0</v>
      </c>
      <c r="AA48" s="314">
        <f t="shared" si="17"/>
        <v>0</v>
      </c>
      <c r="AB48" s="314">
        <f t="shared" si="17"/>
        <v>0</v>
      </c>
      <c r="AC48" s="314">
        <f t="shared" si="17"/>
        <v>0</v>
      </c>
      <c r="AD48" s="314">
        <f t="shared" si="17"/>
        <v>0</v>
      </c>
      <c r="AE48" s="314">
        <f t="shared" si="17"/>
        <v>0</v>
      </c>
      <c r="AF48" s="314">
        <f t="shared" si="17"/>
        <v>0</v>
      </c>
      <c r="AG48" s="314">
        <f t="shared" si="17"/>
        <v>0</v>
      </c>
      <c r="AH48" s="314">
        <f t="shared" si="17"/>
        <v>0</v>
      </c>
      <c r="AI48" s="314">
        <f t="shared" si="17"/>
        <v>0</v>
      </c>
      <c r="AJ48" s="314">
        <f t="shared" si="17"/>
        <v>0</v>
      </c>
      <c r="AK48" s="314">
        <f t="shared" si="17"/>
        <v>0</v>
      </c>
      <c r="AL48" s="314">
        <f t="shared" si="17"/>
        <v>0</v>
      </c>
      <c r="AM48" s="314">
        <f t="shared" si="17"/>
        <v>0</v>
      </c>
      <c r="AN48" s="314">
        <f t="shared" si="17"/>
        <v>0</v>
      </c>
      <c r="AO48" s="314">
        <f t="shared" si="17"/>
        <v>0</v>
      </c>
      <c r="AP48" s="314">
        <f t="shared" si="17"/>
        <v>0</v>
      </c>
      <c r="AQ48" s="314">
        <f t="shared" si="17"/>
        <v>0</v>
      </c>
      <c r="AR48" s="314">
        <f t="shared" si="17"/>
        <v>0</v>
      </c>
      <c r="AS48" s="314">
        <f t="shared" si="17"/>
        <v>0</v>
      </c>
      <c r="AT48" s="314">
        <f t="shared" si="17"/>
        <v>0</v>
      </c>
      <c r="AU48" s="314">
        <f t="shared" si="17"/>
        <v>0</v>
      </c>
      <c r="AV48" s="314">
        <f t="shared" si="17"/>
        <v>0</v>
      </c>
      <c r="AW48" s="314">
        <f t="shared" si="17"/>
        <v>0</v>
      </c>
      <c r="AX48" s="314">
        <f t="shared" si="17"/>
        <v>0</v>
      </c>
      <c r="AY48" s="314">
        <f t="shared" si="17"/>
        <v>0</v>
      </c>
      <c r="AZ48" s="314">
        <f t="shared" si="17"/>
        <v>0</v>
      </c>
      <c r="BA48" s="314">
        <f t="shared" si="17"/>
        <v>0</v>
      </c>
      <c r="BB48" s="314">
        <f t="shared" si="17"/>
        <v>0</v>
      </c>
      <c r="BC48" s="314">
        <f t="shared" si="17"/>
        <v>0</v>
      </c>
      <c r="BD48" s="295"/>
      <c r="BE48" s="295"/>
      <c r="BF48" s="295"/>
    </row>
    <row r="49" spans="1:58" s="197" customFormat="1" ht="18" hidden="1" customHeight="1" outlineLevel="1" x14ac:dyDescent="0.25">
      <c r="B49" s="871" t="str">
        <f>B77</f>
        <v>Biodigestão Anaeróbia</v>
      </c>
      <c r="C49" s="306" t="str">
        <f>C77</f>
        <v>Sim</v>
      </c>
      <c r="D49" s="306">
        <f>'R&amp;C-Painel de Controle'!H64</f>
        <v>34187.424999999996</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34348.105897499991</v>
      </c>
      <c r="G51" s="314">
        <f t="shared" si="19"/>
        <v>34348.105897499991</v>
      </c>
      <c r="H51" s="314">
        <f t="shared" si="19"/>
        <v>34348.105897499991</v>
      </c>
      <c r="I51" s="314">
        <f t="shared" si="19"/>
        <v>34348.105897499991</v>
      </c>
      <c r="J51" s="314">
        <f t="shared" si="19"/>
        <v>34348.105897499991</v>
      </c>
      <c r="K51" s="314">
        <f t="shared" si="19"/>
        <v>34348.105897499991</v>
      </c>
      <c r="L51" s="314">
        <f t="shared" si="19"/>
        <v>34348.105897499991</v>
      </c>
      <c r="M51" s="314">
        <f t="shared" si="19"/>
        <v>34348.105897499991</v>
      </c>
      <c r="N51" s="314">
        <f t="shared" si="19"/>
        <v>34348.105897499991</v>
      </c>
      <c r="O51" s="314">
        <f t="shared" si="19"/>
        <v>34348.105897499991</v>
      </c>
      <c r="P51" s="314">
        <f t="shared" si="19"/>
        <v>34348.105897499991</v>
      </c>
      <c r="Q51" s="314">
        <f t="shared" si="19"/>
        <v>34348.105897499991</v>
      </c>
      <c r="R51" s="314">
        <f t="shared" ref="R51:BC51" si="20">Q51*(1+$C$8)</f>
        <v>34509.541995218235</v>
      </c>
      <c r="S51" s="314">
        <f t="shared" si="20"/>
        <v>34671.736842595761</v>
      </c>
      <c r="T51" s="314">
        <f t="shared" si="20"/>
        <v>34834.694005755962</v>
      </c>
      <c r="U51" s="314">
        <f t="shared" si="20"/>
        <v>34998.41706758301</v>
      </c>
      <c r="V51" s="314">
        <f t="shared" si="20"/>
        <v>35162.909627800647</v>
      </c>
      <c r="W51" s="314">
        <f t="shared" si="20"/>
        <v>35328.175303051306</v>
      </c>
      <c r="X51" s="314">
        <f t="shared" si="20"/>
        <v>35494.217726975643</v>
      </c>
      <c r="Y51" s="314">
        <f t="shared" si="20"/>
        <v>35661.040550292426</v>
      </c>
      <c r="Z51" s="314">
        <f t="shared" si="20"/>
        <v>35828.647440878798</v>
      </c>
      <c r="AA51" s="314">
        <f t="shared" si="20"/>
        <v>35997.042083850924</v>
      </c>
      <c r="AB51" s="314">
        <f t="shared" si="20"/>
        <v>36166.22818164502</v>
      </c>
      <c r="AC51" s="314">
        <f t="shared" si="20"/>
        <v>36336.209454098745</v>
      </c>
      <c r="AD51" s="314">
        <f t="shared" si="20"/>
        <v>36506.989638533007</v>
      </c>
      <c r="AE51" s="314">
        <f t="shared" si="20"/>
        <v>36678.572489834107</v>
      </c>
      <c r="AF51" s="314">
        <f t="shared" si="20"/>
        <v>36850.961780536323</v>
      </c>
      <c r="AG51" s="314">
        <f t="shared" si="20"/>
        <v>37024.161300904838</v>
      </c>
      <c r="AH51" s="314">
        <f t="shared" si="20"/>
        <v>37198.174859019091</v>
      </c>
      <c r="AI51" s="314">
        <f t="shared" si="20"/>
        <v>37373.006280856476</v>
      </c>
      <c r="AJ51" s="314">
        <f t="shared" si="20"/>
        <v>37548.659410376502</v>
      </c>
      <c r="AK51" s="314">
        <f t="shared" si="20"/>
        <v>37725.138109605272</v>
      </c>
      <c r="AL51" s="314">
        <f t="shared" si="20"/>
        <v>37902.446258720411</v>
      </c>
      <c r="AM51" s="314">
        <f t="shared" si="20"/>
        <v>38080.587756136396</v>
      </c>
      <c r="AN51" s="314">
        <f t="shared" si="20"/>
        <v>38259.566518590233</v>
      </c>
      <c r="AO51" s="314">
        <f t="shared" si="20"/>
        <v>38439.386481227601</v>
      </c>
      <c r="AP51" s="314">
        <f t="shared" si="20"/>
        <v>38620.051597689366</v>
      </c>
      <c r="AQ51" s="314">
        <f t="shared" si="20"/>
        <v>38801.565840198506</v>
      </c>
      <c r="AR51" s="314">
        <f t="shared" si="20"/>
        <v>38983.933199647436</v>
      </c>
      <c r="AS51" s="314">
        <f t="shared" si="20"/>
        <v>39167.157685685779</v>
      </c>
      <c r="AT51" s="314">
        <f t="shared" si="20"/>
        <v>39351.243326808501</v>
      </c>
      <c r="AU51" s="314">
        <f t="shared" si="20"/>
        <v>39536.194170444498</v>
      </c>
      <c r="AV51" s="314">
        <f t="shared" si="20"/>
        <v>39722.014283045581</v>
      </c>
      <c r="AW51" s="314">
        <f t="shared" si="20"/>
        <v>39908.70775017589</v>
      </c>
      <c r="AX51" s="314">
        <f t="shared" si="20"/>
        <v>40096.278676601716</v>
      </c>
      <c r="AY51" s="314">
        <f t="shared" si="20"/>
        <v>40284.731186381738</v>
      </c>
      <c r="AZ51" s="314">
        <f t="shared" si="20"/>
        <v>40474.069422957728</v>
      </c>
      <c r="BA51" s="314">
        <f t="shared" si="20"/>
        <v>40664.297549245624</v>
      </c>
      <c r="BB51" s="314">
        <f t="shared" si="20"/>
        <v>40855.419747727079</v>
      </c>
      <c r="BC51" s="314">
        <f t="shared" si="20"/>
        <v>41047.440220541394</v>
      </c>
      <c r="BD51" s="295"/>
      <c r="BE51" s="295"/>
      <c r="BF51" s="295"/>
    </row>
    <row r="52" spans="1:58" s="197" customFormat="1" ht="18" hidden="1" customHeight="1" outlineLevel="1" x14ac:dyDescent="0.25">
      <c r="B52" s="871" t="str">
        <f>B80</f>
        <v>Compostagem</v>
      </c>
      <c r="C52" s="306" t="str">
        <f>C80</f>
        <v>Sim</v>
      </c>
      <c r="D52" s="306">
        <f>'R&amp;C-Painel de Controle'!H67</f>
        <v>29059.311249999995</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29195.890012874992</v>
      </c>
      <c r="G54" s="314">
        <f t="shared" si="22"/>
        <v>29195.890012874992</v>
      </c>
      <c r="H54" s="314">
        <f t="shared" si="22"/>
        <v>29195.890012874992</v>
      </c>
      <c r="I54" s="314">
        <f t="shared" si="22"/>
        <v>29195.890012874992</v>
      </c>
      <c r="J54" s="314">
        <f t="shared" si="22"/>
        <v>29195.890012874992</v>
      </c>
      <c r="K54" s="314">
        <f t="shared" si="22"/>
        <v>29195.890012874992</v>
      </c>
      <c r="L54" s="314">
        <f t="shared" si="22"/>
        <v>29195.890012874992</v>
      </c>
      <c r="M54" s="314">
        <f t="shared" si="22"/>
        <v>29195.890012874992</v>
      </c>
      <c r="N54" s="314">
        <f t="shared" si="22"/>
        <v>29195.890012874992</v>
      </c>
      <c r="O54" s="314">
        <f t="shared" si="22"/>
        <v>29195.890012874992</v>
      </c>
      <c r="P54" s="314">
        <f t="shared" si="22"/>
        <v>29195.890012874992</v>
      </c>
      <c r="Q54" s="314">
        <f t="shared" si="22"/>
        <v>29195.890012874992</v>
      </c>
      <c r="R54" s="314">
        <f t="shared" ref="R54:BC54" si="23">Q54*(1+$C$8)</f>
        <v>29333.110695935502</v>
      </c>
      <c r="S54" s="314">
        <f t="shared" si="23"/>
        <v>29470.976316206397</v>
      </c>
      <c r="T54" s="314">
        <f t="shared" si="23"/>
        <v>29609.489904892565</v>
      </c>
      <c r="U54" s="314">
        <f t="shared" si="23"/>
        <v>29748.654507445557</v>
      </c>
      <c r="V54" s="314">
        <f t="shared" si="23"/>
        <v>29888.473183630547</v>
      </c>
      <c r="W54" s="314">
        <f t="shared" si="23"/>
        <v>30028.949007593608</v>
      </c>
      <c r="X54" s="314">
        <f t="shared" si="23"/>
        <v>30170.085067929296</v>
      </c>
      <c r="Y54" s="314">
        <f t="shared" si="23"/>
        <v>30311.884467748561</v>
      </c>
      <c r="Z54" s="314">
        <f t="shared" si="23"/>
        <v>30454.350324746978</v>
      </c>
      <c r="AA54" s="314">
        <f t="shared" si="23"/>
        <v>30597.485771273288</v>
      </c>
      <c r="AB54" s="314">
        <f t="shared" si="23"/>
        <v>30741.293954398272</v>
      </c>
      <c r="AC54" s="314">
        <f t="shared" si="23"/>
        <v>30885.778035983942</v>
      </c>
      <c r="AD54" s="314">
        <f t="shared" si="23"/>
        <v>31030.941192753064</v>
      </c>
      <c r="AE54" s="314">
        <f t="shared" si="23"/>
        <v>31176.786616359001</v>
      </c>
      <c r="AF54" s="314">
        <f t="shared" si="23"/>
        <v>31323.317513455884</v>
      </c>
      <c r="AG54" s="314">
        <f t="shared" si="23"/>
        <v>31470.537105769123</v>
      </c>
      <c r="AH54" s="314">
        <f t="shared" si="23"/>
        <v>31618.448630166236</v>
      </c>
      <c r="AI54" s="314">
        <f t="shared" si="23"/>
        <v>31767.055338728016</v>
      </c>
      <c r="AJ54" s="314">
        <f t="shared" si="23"/>
        <v>31916.360498820035</v>
      </c>
      <c r="AK54" s="314">
        <f t="shared" si="23"/>
        <v>32066.367393164488</v>
      </c>
      <c r="AL54" s="314">
        <f t="shared" si="23"/>
        <v>32217.079319912358</v>
      </c>
      <c r="AM54" s="314">
        <f t="shared" si="23"/>
        <v>32368.499592715943</v>
      </c>
      <c r="AN54" s="314">
        <f t="shared" si="23"/>
        <v>32520.631540801707</v>
      </c>
      <c r="AO54" s="314">
        <f t="shared" si="23"/>
        <v>32673.478509043474</v>
      </c>
      <c r="AP54" s="314">
        <f t="shared" si="23"/>
        <v>32827.043858035977</v>
      </c>
      <c r="AQ54" s="314">
        <f t="shared" si="23"/>
        <v>32981.330964168745</v>
      </c>
      <c r="AR54" s="314">
        <f t="shared" si="23"/>
        <v>33136.343219700335</v>
      </c>
      <c r="AS54" s="314">
        <f t="shared" si="23"/>
        <v>33292.084032832921</v>
      </c>
      <c r="AT54" s="314">
        <f t="shared" si="23"/>
        <v>33448.556827787237</v>
      </c>
      <c r="AU54" s="314">
        <f t="shared" si="23"/>
        <v>33605.765044877837</v>
      </c>
      <c r="AV54" s="314">
        <f t="shared" si="23"/>
        <v>33763.712140588759</v>
      </c>
      <c r="AW54" s="314">
        <f t="shared" si="23"/>
        <v>33922.401587649525</v>
      </c>
      <c r="AX54" s="314">
        <f t="shared" si="23"/>
        <v>34081.836875111476</v>
      </c>
      <c r="AY54" s="314">
        <f t="shared" si="23"/>
        <v>34242.021508424499</v>
      </c>
      <c r="AZ54" s="314">
        <f t="shared" si="23"/>
        <v>34402.959009514088</v>
      </c>
      <c r="BA54" s="314">
        <f t="shared" si="23"/>
        <v>34564.652916858802</v>
      </c>
      <c r="BB54" s="314">
        <f t="shared" si="23"/>
        <v>34727.106785568038</v>
      </c>
      <c r="BC54" s="314">
        <f t="shared" si="23"/>
        <v>34890.324187460203</v>
      </c>
      <c r="BD54" s="295"/>
      <c r="BE54" s="295"/>
      <c r="BF54" s="295"/>
    </row>
    <row r="55" spans="1:58" s="197" customFormat="1" ht="18" hidden="1" customHeight="1" outlineLevel="1" x14ac:dyDescent="0.25">
      <c r="B55" s="871" t="str">
        <f>B83</f>
        <v>Incineração</v>
      </c>
      <c r="C55" s="306" t="str">
        <f>C83</f>
        <v>Não</v>
      </c>
      <c r="D55" s="306">
        <f>'R&amp;C-Painel de Controle'!H70</f>
        <v>0</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0</v>
      </c>
      <c r="G57" s="314">
        <f t="shared" si="25"/>
        <v>0</v>
      </c>
      <c r="H57" s="314">
        <f t="shared" si="25"/>
        <v>0</v>
      </c>
      <c r="I57" s="314">
        <f t="shared" si="25"/>
        <v>0</v>
      </c>
      <c r="J57" s="314">
        <f t="shared" si="25"/>
        <v>0</v>
      </c>
      <c r="K57" s="314">
        <f t="shared" si="25"/>
        <v>0</v>
      </c>
      <c r="L57" s="314">
        <f t="shared" si="25"/>
        <v>0</v>
      </c>
      <c r="M57" s="314">
        <f t="shared" si="25"/>
        <v>0</v>
      </c>
      <c r="N57" s="314">
        <f t="shared" si="25"/>
        <v>0</v>
      </c>
      <c r="O57" s="314">
        <f t="shared" si="25"/>
        <v>0</v>
      </c>
      <c r="P57" s="314">
        <f t="shared" si="25"/>
        <v>0</v>
      </c>
      <c r="Q57" s="314">
        <f t="shared" si="25"/>
        <v>0</v>
      </c>
      <c r="R57" s="314">
        <f t="shared" ref="R57:BC57" si="26">Q57*(1+$C$8)</f>
        <v>0</v>
      </c>
      <c r="S57" s="314">
        <f t="shared" si="26"/>
        <v>0</v>
      </c>
      <c r="T57" s="314">
        <f t="shared" si="26"/>
        <v>0</v>
      </c>
      <c r="U57" s="314">
        <f t="shared" si="26"/>
        <v>0</v>
      </c>
      <c r="V57" s="314">
        <f t="shared" si="26"/>
        <v>0</v>
      </c>
      <c r="W57" s="314">
        <f t="shared" si="26"/>
        <v>0</v>
      </c>
      <c r="X57" s="314">
        <f t="shared" si="26"/>
        <v>0</v>
      </c>
      <c r="Y57" s="314">
        <f t="shared" si="26"/>
        <v>0</v>
      </c>
      <c r="Z57" s="314">
        <f t="shared" si="26"/>
        <v>0</v>
      </c>
      <c r="AA57" s="314">
        <f t="shared" si="26"/>
        <v>0</v>
      </c>
      <c r="AB57" s="314">
        <f t="shared" si="26"/>
        <v>0</v>
      </c>
      <c r="AC57" s="314">
        <f t="shared" si="26"/>
        <v>0</v>
      </c>
      <c r="AD57" s="314">
        <f t="shared" si="26"/>
        <v>0</v>
      </c>
      <c r="AE57" s="314">
        <f t="shared" si="26"/>
        <v>0</v>
      </c>
      <c r="AF57" s="314">
        <f t="shared" si="26"/>
        <v>0</v>
      </c>
      <c r="AG57" s="314">
        <f t="shared" si="26"/>
        <v>0</v>
      </c>
      <c r="AH57" s="314">
        <f t="shared" si="26"/>
        <v>0</v>
      </c>
      <c r="AI57" s="314">
        <f t="shared" si="26"/>
        <v>0</v>
      </c>
      <c r="AJ57" s="314">
        <f t="shared" si="26"/>
        <v>0</v>
      </c>
      <c r="AK57" s="314">
        <f t="shared" si="26"/>
        <v>0</v>
      </c>
      <c r="AL57" s="314">
        <f t="shared" si="26"/>
        <v>0</v>
      </c>
      <c r="AM57" s="314">
        <f t="shared" si="26"/>
        <v>0</v>
      </c>
      <c r="AN57" s="314">
        <f t="shared" si="26"/>
        <v>0</v>
      </c>
      <c r="AO57" s="314">
        <f t="shared" si="26"/>
        <v>0</v>
      </c>
      <c r="AP57" s="314">
        <f t="shared" si="26"/>
        <v>0</v>
      </c>
      <c r="AQ57" s="314">
        <f t="shared" si="26"/>
        <v>0</v>
      </c>
      <c r="AR57" s="314">
        <f t="shared" si="26"/>
        <v>0</v>
      </c>
      <c r="AS57" s="314">
        <f t="shared" si="26"/>
        <v>0</v>
      </c>
      <c r="AT57" s="314">
        <f t="shared" si="26"/>
        <v>0</v>
      </c>
      <c r="AU57" s="314">
        <f t="shared" si="26"/>
        <v>0</v>
      </c>
      <c r="AV57" s="314">
        <f t="shared" si="26"/>
        <v>0</v>
      </c>
      <c r="AW57" s="314">
        <f t="shared" si="26"/>
        <v>0</v>
      </c>
      <c r="AX57" s="314">
        <f t="shared" si="26"/>
        <v>0</v>
      </c>
      <c r="AY57" s="314">
        <f t="shared" si="26"/>
        <v>0</v>
      </c>
      <c r="AZ57" s="314">
        <f t="shared" si="26"/>
        <v>0</v>
      </c>
      <c r="BA57" s="314">
        <f t="shared" si="26"/>
        <v>0</v>
      </c>
      <c r="BB57" s="314">
        <f t="shared" si="26"/>
        <v>0</v>
      </c>
      <c r="BC57" s="314">
        <f t="shared" si="26"/>
        <v>0</v>
      </c>
      <c r="BD57" s="295"/>
      <c r="BE57" s="295"/>
      <c r="BF57" s="295"/>
    </row>
    <row r="58" spans="1:58" s="197" customFormat="1" ht="18" hidden="1" customHeight="1" outlineLevel="1" x14ac:dyDescent="0.25">
      <c r="B58" s="871" t="str">
        <f>B86</f>
        <v>Aterro Sanitário</v>
      </c>
      <c r="C58" s="306" t="str">
        <f>C86</f>
        <v>Sim</v>
      </c>
      <c r="D58" s="306">
        <f>'R&amp;C-Painel de Controle'!H73</f>
        <v>49077.715312500004</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49308.380574468749</v>
      </c>
      <c r="G60" s="314">
        <f t="shared" si="28"/>
        <v>49308.380574468749</v>
      </c>
      <c r="H60" s="314">
        <f t="shared" si="28"/>
        <v>49308.380574468749</v>
      </c>
      <c r="I60" s="314">
        <f t="shared" si="28"/>
        <v>49308.380574468749</v>
      </c>
      <c r="J60" s="314">
        <f t="shared" si="28"/>
        <v>49308.380574468749</v>
      </c>
      <c r="K60" s="314">
        <f t="shared" si="28"/>
        <v>49308.380574468749</v>
      </c>
      <c r="L60" s="314">
        <f t="shared" si="28"/>
        <v>49308.380574468749</v>
      </c>
      <c r="M60" s="314">
        <f t="shared" si="28"/>
        <v>49308.380574468749</v>
      </c>
      <c r="N60" s="314">
        <f t="shared" si="28"/>
        <v>49308.380574468749</v>
      </c>
      <c r="O60" s="314">
        <f t="shared" si="28"/>
        <v>49308.380574468749</v>
      </c>
      <c r="P60" s="314">
        <f t="shared" si="28"/>
        <v>49308.380574468749</v>
      </c>
      <c r="Q60" s="314">
        <f t="shared" si="28"/>
        <v>49308.380574468749</v>
      </c>
      <c r="R60" s="314">
        <f t="shared" ref="R60:BC60" si="29">Q60*(1+$C$8)</f>
        <v>49540.129963168751</v>
      </c>
      <c r="S60" s="314">
        <f t="shared" si="29"/>
        <v>49772.96857399564</v>
      </c>
      <c r="T60" s="314">
        <f t="shared" si="29"/>
        <v>50006.901526293419</v>
      </c>
      <c r="U60" s="314">
        <f t="shared" si="29"/>
        <v>50241.933963466996</v>
      </c>
      <c r="V60" s="314">
        <f t="shared" si="29"/>
        <v>50478.071053095286</v>
      </c>
      <c r="W60" s="314">
        <f t="shared" si="29"/>
        <v>50715.317987044829</v>
      </c>
      <c r="X60" s="314">
        <f t="shared" si="29"/>
        <v>50953.679981583933</v>
      </c>
      <c r="Y60" s="314">
        <f t="shared" si="29"/>
        <v>51193.162277497373</v>
      </c>
      <c r="Z60" s="314">
        <f t="shared" si="29"/>
        <v>51433.77014020161</v>
      </c>
      <c r="AA60" s="314">
        <f t="shared" si="29"/>
        <v>51675.508859860551</v>
      </c>
      <c r="AB60" s="314">
        <f t="shared" si="29"/>
        <v>51918.383751501889</v>
      </c>
      <c r="AC60" s="314">
        <f t="shared" si="29"/>
        <v>52162.400155133946</v>
      </c>
      <c r="AD60" s="314">
        <f t="shared" si="29"/>
        <v>52407.56343586307</v>
      </c>
      <c r="AE60" s="314">
        <f t="shared" si="29"/>
        <v>52653.878984011622</v>
      </c>
      <c r="AF60" s="314">
        <f t="shared" si="29"/>
        <v>52901.352215236475</v>
      </c>
      <c r="AG60" s="314">
        <f t="shared" si="29"/>
        <v>53149.988570648085</v>
      </c>
      <c r="AH60" s="314">
        <f t="shared" si="29"/>
        <v>53399.793516930127</v>
      </c>
      <c r="AI60" s="314">
        <f t="shared" si="29"/>
        <v>53650.772546459695</v>
      </c>
      <c r="AJ60" s="314">
        <f t="shared" si="29"/>
        <v>53902.93117742805</v>
      </c>
      <c r="AK60" s="314">
        <f t="shared" si="29"/>
        <v>54156.274953961962</v>
      </c>
      <c r="AL60" s="314">
        <f t="shared" si="29"/>
        <v>54410.809446245577</v>
      </c>
      <c r="AM60" s="314">
        <f t="shared" si="29"/>
        <v>54666.540250642931</v>
      </c>
      <c r="AN60" s="314">
        <f t="shared" si="29"/>
        <v>54923.472989820948</v>
      </c>
      <c r="AO60" s="314">
        <f t="shared" si="29"/>
        <v>55181.613312873102</v>
      </c>
      <c r="AP60" s="314">
        <f t="shared" si="29"/>
        <v>55440.966895443598</v>
      </c>
      <c r="AQ60" s="314">
        <f t="shared" si="29"/>
        <v>55701.539439852182</v>
      </c>
      <c r="AR60" s="314">
        <f t="shared" si="29"/>
        <v>55963.336675219485</v>
      </c>
      <c r="AS60" s="314">
        <f t="shared" si="29"/>
        <v>56226.364357593011</v>
      </c>
      <c r="AT60" s="314">
        <f t="shared" si="29"/>
        <v>56490.628270073692</v>
      </c>
      <c r="AU60" s="314">
        <f t="shared" si="29"/>
        <v>56756.134222943037</v>
      </c>
      <c r="AV60" s="314">
        <f t="shared" si="29"/>
        <v>57022.888053790863</v>
      </c>
      <c r="AW60" s="314">
        <f t="shared" si="29"/>
        <v>57290.895627643673</v>
      </c>
      <c r="AX60" s="314">
        <f t="shared" si="29"/>
        <v>57560.162837093594</v>
      </c>
      <c r="AY60" s="314">
        <f t="shared" si="29"/>
        <v>57830.695602427928</v>
      </c>
      <c r="AZ60" s="314">
        <f t="shared" si="29"/>
        <v>58102.499871759333</v>
      </c>
      <c r="BA60" s="314">
        <f t="shared" si="29"/>
        <v>58375.581621156598</v>
      </c>
      <c r="BB60" s="314">
        <f t="shared" si="29"/>
        <v>58649.946854776026</v>
      </c>
      <c r="BC60" s="314">
        <f t="shared" si="29"/>
        <v>58925.60160499347</v>
      </c>
      <c r="BD60" s="295"/>
      <c r="BE60" s="295"/>
      <c r="BF60" s="295"/>
    </row>
    <row r="61" spans="1:58" s="197" customFormat="1" ht="18" hidden="1" customHeight="1" outlineLevel="1" x14ac:dyDescent="0.25">
      <c r="B61" s="871" t="s">
        <v>671</v>
      </c>
      <c r="C61" s="309">
        <f>C35</f>
        <v>78000</v>
      </c>
      <c r="D61" s="311">
        <f>D35</f>
        <v>78366.599999999991</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51.837062217509327</v>
      </c>
      <c r="D63" s="296">
        <f>((D67+D70+D73+D76+D79+D82+D85+D88+'R&amp;C-Painel de Controle'!I21)+('R&amp;C-Painel de Controle'!$K$77*$H$27/5+'R&amp;C-Painel de Controle'!$K$75*$H$27/20+'R&amp;C-Painel de Controle'!$D$29+'R&amp;C-Painel de Controle'!$D$30)/3*(1+$C$62))</f>
        <v>72.92557874065605</v>
      </c>
      <c r="E63" s="296">
        <f>((E67+E70+E73+E76+E79+E82+E85+E88+'R&amp;C-Painel de Controle'!J21)+('R&amp;C-Painel de Controle'!$K$77*$H$27/5+'R&amp;C-Painel de Controle'!$K$75*$H$27/20+'R&amp;C-Painel de Controle'!$D$29+'R&amp;C-Painel de Controle'!$D$30)/3*(1+$C$62))</f>
        <v>71.976053266225989</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56.183509461433225</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16.855052838429966</v>
      </c>
      <c r="D70" s="314">
        <f>D69*$D$68</f>
        <v>11.236701892286646</v>
      </c>
      <c r="E70" s="314">
        <f>E69*$D$68</f>
        <v>28.091754730716612</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Sim</v>
      </c>
      <c r="D71" s="317">
        <f>'R&amp;C-Painel de Controle'!K58</f>
        <v>11.907497729296832</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2.3814995458593664</v>
      </c>
      <c r="D73" s="315">
        <f t="shared" si="35"/>
        <v>5.953748864648416</v>
      </c>
      <c r="E73" s="314">
        <f t="shared" si="35"/>
        <v>3.5722493187890496</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Não</v>
      </c>
      <c r="D74" s="317">
        <f>'R&amp;C-Painel de Controle'!K61</f>
        <v>0</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0</v>
      </c>
      <c r="D76" s="315">
        <f t="shared" si="36"/>
        <v>0</v>
      </c>
      <c r="E76" s="314">
        <f t="shared" si="36"/>
        <v>0</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Sim</v>
      </c>
      <c r="D77" s="317">
        <f>'R&amp;C-Painel de Controle'!K64</f>
        <v>50.868367125152247</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10.173673425030451</v>
      </c>
      <c r="D79" s="315">
        <f t="shared" si="37"/>
        <v>25.434183562576123</v>
      </c>
      <c r="E79" s="314">
        <f t="shared" si="37"/>
        <v>15.260510137545673</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Sim</v>
      </c>
      <c r="D80" s="317">
        <f>'R&amp;C-Painel de Controle'!K67</f>
        <v>11.352702075368216</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2.270540415073643</v>
      </c>
      <c r="D82" s="315">
        <f t="shared" si="38"/>
        <v>5.6763510376841078</v>
      </c>
      <c r="E82" s="313">
        <f t="shared" si="38"/>
        <v>3.4058106226104647</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Não</v>
      </c>
      <c r="D83" s="317">
        <f>'R&amp;C-Painel de Controle'!K70</f>
        <v>0</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0</v>
      </c>
      <c r="D85" s="315">
        <f t="shared" si="39"/>
        <v>0</v>
      </c>
      <c r="E85" s="313">
        <f t="shared" si="39"/>
        <v>0</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14.894324634482814</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2.9788649268965628</v>
      </c>
      <c r="D88" s="315">
        <f t="shared" si="40"/>
        <v>7.447162317241407</v>
      </c>
      <c r="E88" s="313">
        <f t="shared" si="40"/>
        <v>4.4682973903448442</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21.891052793438075</v>
      </c>
      <c r="G90" s="296">
        <f>IF('R&amp;C-Painel de Controle'!$D$24="Não",G94+G97+G100+G103+G106+G109+G112+G115,G94+G97+G100+G103+G106+G109+G112+G115+'R&amp;C-Painel de Controle'!$L$91)</f>
        <v>21.891052793438075</v>
      </c>
      <c r="H90" s="296">
        <f>IF('R&amp;C-Painel de Controle'!$D$24="Não",H94+H97+H100+H103+H106+H109+H112+H115,H94+H97+H100+H103+H106+H109+H112+H115+'R&amp;C-Painel de Controle'!$L$91)</f>
        <v>21.891052793438075</v>
      </c>
      <c r="I90" s="296">
        <f>IF('R&amp;C-Painel de Controle'!$D$24="Não",I94+I97+I100+I103+I106+I109+I112+I115,I94+I97+I100+I103+I106+I109+I112+I115+'R&amp;C-Painel de Controle'!$L$91)</f>
        <v>21.891052793438075</v>
      </c>
      <c r="J90" s="296">
        <f>IF('R&amp;C-Painel de Controle'!$D$24="Não",J94+J97+J100+J103+J106+J109+J112+J115,J94+J97+J100+J103+J106+J109+J112+J115+'R&amp;C-Painel de Controle'!$L$91)</f>
        <v>21.891052793438075</v>
      </c>
      <c r="K90" s="296">
        <f>IF('R&amp;C-Painel de Controle'!$D$24="Não",K94+K97+K100+K103+K106+K109+K112+K115,K94+K97+K100+K103+K106+K109+K112+K115+'R&amp;C-Painel de Controle'!$L$91)</f>
        <v>21.891052793438075</v>
      </c>
      <c r="L90" s="296">
        <f>IF('R&amp;C-Painel de Controle'!$D$24="Não",L94+L97+L100+L103+L106+L109+L112+L115,L94+L97+L100+L103+L106+L109+L112+L115+'R&amp;C-Painel de Controle'!$L$91)</f>
        <v>21.891052793438075</v>
      </c>
      <c r="M90" s="296">
        <f>IF('R&amp;C-Painel de Controle'!$D$24="Não",M94+M97+M100+M103+M106+M109+M112+M115,M94+M97+M100+M103+M106+M109+M112+M115+'R&amp;C-Painel de Controle'!$L$91)</f>
        <v>21.891052793438075</v>
      </c>
      <c r="N90" s="296">
        <f>IF('R&amp;C-Painel de Controle'!$D$24="Não",N94+N97+N100+N103+N106+N109+N112+N115,N94+N97+N100+N103+N106+N109+N112+N115+'R&amp;C-Painel de Controle'!$L$91)</f>
        <v>21.891052793438075</v>
      </c>
      <c r="O90" s="296">
        <f>IF('R&amp;C-Painel de Controle'!$D$24="Não",O94+O97+O100+O103+O106+O109+O112+O115,O94+O97+O100+O103+O106+O109+O112+O115+'R&amp;C-Painel de Controle'!$L$91)</f>
        <v>21.891052793438075</v>
      </c>
      <c r="P90" s="296">
        <f>IF('R&amp;C-Painel de Controle'!$D$24="Não",P94+P97+P100+P103+P106+P109+P112+P115,P94+P97+P100+P103+P106+P109+P112+P115+'R&amp;C-Painel de Controle'!$L$91)</f>
        <v>21.891052793438075</v>
      </c>
      <c r="Q90" s="296">
        <f>IF('R&amp;C-Painel de Controle'!$D$24="Não",Q94+Q97+Q100+Q103+Q106+Q109+Q112+Q115,Q94+Q97+Q100+Q103+Q106+Q109+Q112+Q115+'R&amp;C-Painel de Controle'!$L$91)</f>
        <v>21.891052793438075</v>
      </c>
      <c r="R90" s="296">
        <f>IF('R&amp;C-Painel de Controle'!$D$24="Não",R94+R97+R100+R103+R106+R109+R112+R115,R94+R97+R100+R103+R106+R109+R112+R115+'R&amp;C-Painel de Controle'!$L$91)</f>
        <v>21.891052793438075</v>
      </c>
      <c r="S90" s="296">
        <f>IF('R&amp;C-Painel de Controle'!$D$24="Não",S94+S97+S100+S103+S106+S109+S112+S115,S94+S97+S100+S103+S106+S109+S112+S115+'R&amp;C-Painel de Controle'!$L$91)</f>
        <v>21.891052793438075</v>
      </c>
      <c r="T90" s="296">
        <f>IF('R&amp;C-Painel de Controle'!$D$24="Não",T94+T97+T100+T103+T106+T109+T112+T115,T94+T97+T100+T103+T106+T109+T112+T115+'R&amp;C-Painel de Controle'!$L$91)</f>
        <v>21.891052793438075</v>
      </c>
      <c r="U90" s="296">
        <f>IF('R&amp;C-Painel de Controle'!$D$24="Não",U94+U97+U100+U103+U106+U109+U112+U115,U94+U97+U100+U103+U106+U109+U112+U115+'R&amp;C-Painel de Controle'!$L$91)</f>
        <v>21.891052793438075</v>
      </c>
      <c r="V90" s="296">
        <f>IF('R&amp;C-Painel de Controle'!$D$24="Não",V94+V97+V100+V103+V106+V109+V112+V115,V94+V97+V100+V103+V106+V109+V112+V115+'R&amp;C-Painel de Controle'!$L$91)</f>
        <v>21.891052793438075</v>
      </c>
      <c r="W90" s="296">
        <f>IF('R&amp;C-Painel de Controle'!$D$24="Não",W94+W97+W100+W103+W106+W109+W112+W115,W94+W97+W100+W103+W106+W109+W112+W115+'R&amp;C-Painel de Controle'!$L$91)</f>
        <v>21.891052793438075</v>
      </c>
      <c r="X90" s="296">
        <f>IF('R&amp;C-Painel de Controle'!$D$24="Não",X94+X97+X100+X103+X106+X109+X112+X115,X94+X97+X100+X103+X106+X109+X112+X115+'R&amp;C-Painel de Controle'!$L$91)</f>
        <v>21.891052793438075</v>
      </c>
      <c r="Y90" s="296">
        <f>IF('R&amp;C-Painel de Controle'!$D$24="Não",Y94+Y97+Y100+Y103+Y106+Y109+Y112+Y115,Y94+Y97+Y100+Y103+Y106+Y109+Y112+Y115+'R&amp;C-Painel de Controle'!$L$91)</f>
        <v>21.891052793438075</v>
      </c>
      <c r="Z90" s="296">
        <f>IF('R&amp;C-Painel de Controle'!$D$24="Não",Z94+Z97+Z100+Z103+Z106+Z109+Z112+Z115,Z94+Z97+Z100+Z103+Z106+Z109+Z112+Z115+'R&amp;C-Painel de Controle'!$L$91)</f>
        <v>21.891052793438075</v>
      </c>
      <c r="AA90" s="296">
        <f>IF('R&amp;C-Painel de Controle'!$D$24="Não",AA94+AA97+AA100+AA103+AA106+AA109+AA112+AA115,AA94+AA97+AA100+AA103+AA106+AA109+AA112+AA115+'R&amp;C-Painel de Controle'!$L$91)</f>
        <v>21.891052793438075</v>
      </c>
      <c r="AB90" s="296">
        <f>IF('R&amp;C-Painel de Controle'!$D$24="Não",AB94+AB97+AB100+AB103+AB106+AB109+AB112+AB115,AB94+AB97+AB100+AB103+AB106+AB109+AB112+AB115+'R&amp;C-Painel de Controle'!$L$91)</f>
        <v>21.891052793438075</v>
      </c>
      <c r="AC90" s="296">
        <f>IF('R&amp;C-Painel de Controle'!$D$24="Não",AC94+AC97+AC100+AC103+AC106+AC109+AC112+AC115,AC94+AC97+AC100+AC103+AC106+AC109+AC112+AC115+'R&amp;C-Painel de Controle'!$L$91)</f>
        <v>21.891052793438075</v>
      </c>
      <c r="AD90" s="296">
        <f>IF('R&amp;C-Painel de Controle'!$D$24="Não",AD94+AD97+AD100+AD103+AD106+AD109+AD112+AD115,AD94+AD97+AD100+AD103+AD106+AD109+AD112+AD115+'R&amp;C-Painel de Controle'!$L$91)</f>
        <v>21.891052793438075</v>
      </c>
      <c r="AE90" s="296">
        <f>IF('R&amp;C-Painel de Controle'!$D$24="Não",AE94+AE97+AE100+AE103+AE106+AE109+AE112+AE115,AE94+AE97+AE100+AE103+AE106+AE109+AE112+AE115+'R&amp;C-Painel de Controle'!$L$91)</f>
        <v>21.891052793438075</v>
      </c>
      <c r="AF90" s="296">
        <f>IF('R&amp;C-Painel de Controle'!$D$24="Não",AF94+AF97+AF100+AF103+AF106+AF109+AF112+AF115,AF94+AF97+AF100+AF103+AF106+AF109+AF112+AF115+'R&amp;C-Painel de Controle'!$L$91)</f>
        <v>21.891052793438075</v>
      </c>
      <c r="AG90" s="296">
        <f>IF('R&amp;C-Painel de Controle'!$D$24="Não",AG94+AG97+AG100+AG103+AG106+AG109+AG112+AG115,AG94+AG97+AG100+AG103+AG106+AG109+AG112+AG115+'R&amp;C-Painel de Controle'!$L$91)</f>
        <v>21.891052793438075</v>
      </c>
      <c r="AH90" s="296">
        <f>IF('R&amp;C-Painel de Controle'!$D$24="Não",AH94+AH97+AH100+AH103+AH106+AH109+AH112+AH115,AH94+AH97+AH100+AH103+AH106+AH109+AH112+AH115+'R&amp;C-Painel de Controle'!$L$91)</f>
        <v>21.891052793438075</v>
      </c>
      <c r="AI90" s="296">
        <f>IF('R&amp;C-Painel de Controle'!$D$24="Não",AI94+AI97+AI100+AI103+AI106+AI109+AI112+AI115,AI94+AI97+AI100+AI103+AI106+AI109+AI112+AI115+'R&amp;C-Painel de Controle'!$L$91)</f>
        <v>21.891052793438075</v>
      </c>
      <c r="AJ90" s="296">
        <f>IF('R&amp;C-Painel de Controle'!$D$24="Não",AJ94+AJ97+AJ100+AJ103+AJ106+AJ109+AJ112+AJ115,AJ94+AJ97+AJ100+AJ103+AJ106+AJ109+AJ112+AJ115+'R&amp;C-Painel de Controle'!$L$91)</f>
        <v>21.891052793438075</v>
      </c>
      <c r="AK90" s="296">
        <f>IF('R&amp;C-Painel de Controle'!$D$24="Não",AK94+AK97+AK100+AK103+AK106+AK109+AK112+AK115,AK94+AK97+AK100+AK103+AK106+AK109+AK112+AK115+'R&amp;C-Painel de Controle'!$L$91)</f>
        <v>21.891052793438075</v>
      </c>
      <c r="AL90" s="296">
        <f>IF('R&amp;C-Painel de Controle'!$D$24="Não",AL94+AL97+AL100+AL103+AL106+AL109+AL112+AL115,AL94+AL97+AL100+AL103+AL106+AL109+AL112+AL115+'R&amp;C-Painel de Controle'!$L$91)</f>
        <v>21.891052793438075</v>
      </c>
      <c r="AM90" s="296">
        <f>IF('R&amp;C-Painel de Controle'!$D$24="Não",AM94+AM97+AM100+AM103+AM106+AM109+AM112+AM115,AM94+AM97+AM100+AM103+AM106+AM109+AM112+AM115+'R&amp;C-Painel de Controle'!$L$91)</f>
        <v>21.891052793438075</v>
      </c>
      <c r="AN90" s="296">
        <f>IF('R&amp;C-Painel de Controle'!$D$24="Não",AN94+AN97+AN100+AN103+AN106+AN109+AN112+AN115,AN94+AN97+AN100+AN103+AN106+AN109+AN112+AN115+'R&amp;C-Painel de Controle'!$L$91)</f>
        <v>21.891052793438075</v>
      </c>
      <c r="AO90" s="296">
        <f>IF('R&amp;C-Painel de Controle'!$D$24="Não",AO94+AO97+AO100+AO103+AO106+AO109+AO112+AO115,AO94+AO97+AO100+AO103+AO106+AO109+AO112+AO115+'R&amp;C-Painel de Controle'!$L$91)</f>
        <v>21.891052793438075</v>
      </c>
      <c r="AP90" s="296">
        <f>IF('R&amp;C-Painel de Controle'!$D$24="Não",AP94+AP97+AP100+AP103+AP106+AP109+AP112+AP115,AP94+AP97+AP100+AP103+AP106+AP109+AP112+AP115+'R&amp;C-Painel de Controle'!$L$91)</f>
        <v>21.891052793438075</v>
      </c>
      <c r="AQ90" s="296">
        <f>IF('R&amp;C-Painel de Controle'!$D$24="Não",AQ94+AQ97+AQ100+AQ103+AQ106+AQ109+AQ112+AQ115,AQ94+AQ97+AQ100+AQ103+AQ106+AQ109+AQ112+AQ115+'R&amp;C-Painel de Controle'!$L$91)</f>
        <v>21.891052793438075</v>
      </c>
      <c r="AR90" s="296">
        <f>IF('R&amp;C-Painel de Controle'!$D$24="Não",AR94+AR97+AR100+AR103+AR106+AR109+AR112+AR115,AR94+AR97+AR100+AR103+AR106+AR109+AR112+AR115+'R&amp;C-Painel de Controle'!$L$91)</f>
        <v>21.891052793438075</v>
      </c>
      <c r="AS90" s="296">
        <f>IF('R&amp;C-Painel de Controle'!$D$24="Não",AS94+AS97+AS100+AS103+AS106+AS109+AS112+AS115,AS94+AS97+AS100+AS103+AS106+AS109+AS112+AS115+'R&amp;C-Painel de Controle'!$L$91)</f>
        <v>21.891052793438075</v>
      </c>
      <c r="AT90" s="296">
        <f>IF('R&amp;C-Painel de Controle'!$D$24="Não",AT94+AT97+AT100+AT103+AT106+AT109+AT112+AT115,AT94+AT97+AT100+AT103+AT106+AT109+AT112+AT115+'R&amp;C-Painel de Controle'!$L$91)</f>
        <v>21.891052793438075</v>
      </c>
      <c r="AU90" s="296">
        <f>IF('R&amp;C-Painel de Controle'!$D$24="Não",AU94+AU97+AU100+AU103+AU106+AU109+AU112+AU115,AU94+AU97+AU100+AU103+AU106+AU109+AU112+AU115+'R&amp;C-Painel de Controle'!$L$91)</f>
        <v>21.891052793438075</v>
      </c>
      <c r="AV90" s="296">
        <f>IF('R&amp;C-Painel de Controle'!$D$24="Não",AV94+AV97+AV100+AV103+AV106+AV109+AV112+AV115,AV94+AV97+AV100+AV103+AV106+AV109+AV112+AV115+'R&amp;C-Painel de Controle'!$L$91)</f>
        <v>21.891052793438075</v>
      </c>
      <c r="AW90" s="296">
        <f>IF('R&amp;C-Painel de Controle'!$D$24="Não",AW94+AW97+AW100+AW103+AW106+AW109+AW112+AW115,AW94+AW97+AW100+AW103+AW106+AW109+AW112+AW115+'R&amp;C-Painel de Controle'!$L$91)</f>
        <v>21.891052793438075</v>
      </c>
      <c r="AX90" s="296">
        <f>IF('R&amp;C-Painel de Controle'!$D$24="Não",AX94+AX97+AX100+AX103+AX106+AX109+AX112+AX115,AX94+AX97+AX100+AX103+AX106+AX109+AX112+AX115+'R&amp;C-Painel de Controle'!$L$91)</f>
        <v>21.891052793438075</v>
      </c>
      <c r="AY90" s="296">
        <f>IF('R&amp;C-Painel de Controle'!$D$24="Não",AY94+AY97+AY100+AY103+AY106+AY109+AY112+AY115,AY94+AY97+AY100+AY103+AY106+AY109+AY112+AY115+'R&amp;C-Painel de Controle'!$L$91)</f>
        <v>21.891052793438075</v>
      </c>
      <c r="AZ90" s="296">
        <f>IF('R&amp;C-Painel de Controle'!$D$24="Não",AZ94+AZ97+AZ100+AZ103+AZ106+AZ109+AZ112+AZ115,AZ94+AZ97+AZ100+AZ103+AZ106+AZ109+AZ112+AZ115+'R&amp;C-Painel de Controle'!$L$91)</f>
        <v>21.891052793438075</v>
      </c>
      <c r="BA90" s="296">
        <f>IF('R&amp;C-Painel de Controle'!$D$24="Não",BA94+BA97+BA100+BA103+BA106+BA109+BA112+BA115,BA94+BA97+BA100+BA103+BA106+BA109+BA112+BA115+'R&amp;C-Painel de Controle'!$L$91)</f>
        <v>21.891052793438075</v>
      </c>
      <c r="BB90" s="296">
        <f>IF('R&amp;C-Painel de Controle'!$D$24="Não",BB94+BB97+BB100+BB103+BB106+BB109+BB112+BB115,BB94+BB97+BB100+BB103+BB106+BB109+BB112+BB115+'R&amp;C-Painel de Controle'!$L$91)</f>
        <v>21.891052793438075</v>
      </c>
      <c r="BC90" s="296">
        <f>IF('R&amp;C-Painel de Controle'!$D$24="Não",BC94+BC97+BC100+BC103+BC106+BC109+BC112+BC115,BC94+BC97+BC100+BC103+BC106+BC109+BC112+BC115+'R&amp;C-Painel de Controle'!$L$91)</f>
        <v>21.891052793438075</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78250</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9.3102429969464833</v>
      </c>
      <c r="G97" s="308">
        <f>IF(G42&gt;0,'R&amp;C-Painel de Controle'!$O57+'R&amp;C-Painel de Controle'!$P57*G42/1000000,0)</f>
        <v>9.3102429969464833</v>
      </c>
      <c r="H97" s="308">
        <f>IF(H42&gt;0,'R&amp;C-Painel de Controle'!$O57+'R&amp;C-Painel de Controle'!$P57*H42/1000000,0)</f>
        <v>9.3102429969464833</v>
      </c>
      <c r="I97" s="308">
        <f>IF(I42&gt;0,'R&amp;C-Painel de Controle'!$O57+'R&amp;C-Painel de Controle'!$P57*I42/1000000,0)</f>
        <v>9.3102429969464833</v>
      </c>
      <c r="J97" s="308">
        <f>IF(J42&gt;0,'R&amp;C-Painel de Controle'!$O57+'R&amp;C-Painel de Controle'!$P57*J42/1000000,0)</f>
        <v>9.3102429969464833</v>
      </c>
      <c r="K97" s="308">
        <f>IF(K42&gt;0,'R&amp;C-Painel de Controle'!$O57+'R&amp;C-Painel de Controle'!$P57*K42/1000000,0)</f>
        <v>9.3102429969464833</v>
      </c>
      <c r="L97" s="308">
        <f>IF(L42&gt;0,'R&amp;C-Painel de Controle'!$O57+'R&amp;C-Painel de Controle'!$P57*L42/1000000,0)</f>
        <v>9.3102429969464833</v>
      </c>
      <c r="M97" s="308">
        <f>IF(M42&gt;0,'R&amp;C-Painel de Controle'!$O57+'R&amp;C-Painel de Controle'!$P57*M42/1000000,0)</f>
        <v>9.3102429969464833</v>
      </c>
      <c r="N97" s="308">
        <f>IF(N42&gt;0,'R&amp;C-Painel de Controle'!$O57+'R&amp;C-Painel de Controle'!$P57*N42/1000000,0)</f>
        <v>9.3102429969464833</v>
      </c>
      <c r="O97" s="308">
        <f>IF(O42&gt;0,'R&amp;C-Painel de Controle'!$O57+'R&amp;C-Painel de Controle'!$P57*O42/1000000,0)</f>
        <v>9.3102429969464833</v>
      </c>
      <c r="P97" s="308">
        <f>IF(P42&gt;0,'R&amp;C-Painel de Controle'!$O57+'R&amp;C-Painel de Controle'!$P57*P42/1000000,0)</f>
        <v>9.3102429969464833</v>
      </c>
      <c r="Q97" s="308">
        <f>IF(Q42&gt;0,'R&amp;C-Painel de Controle'!$O57+'R&amp;C-Painel de Controle'!$P57*Q42/1000000,0)</f>
        <v>9.3102429969464833</v>
      </c>
      <c r="R97" s="295">
        <f t="shared" ref="R97:BC97" si="42">Q97</f>
        <v>9.3102429969464833</v>
      </c>
      <c r="S97" s="295">
        <f t="shared" si="42"/>
        <v>9.3102429969464833</v>
      </c>
      <c r="T97" s="295">
        <f t="shared" si="42"/>
        <v>9.3102429969464833</v>
      </c>
      <c r="U97" s="295">
        <f t="shared" si="42"/>
        <v>9.3102429969464833</v>
      </c>
      <c r="V97" s="295">
        <f t="shared" si="42"/>
        <v>9.3102429969464833</v>
      </c>
      <c r="W97" s="295">
        <f t="shared" si="42"/>
        <v>9.3102429969464833</v>
      </c>
      <c r="X97" s="295">
        <f t="shared" si="42"/>
        <v>9.3102429969464833</v>
      </c>
      <c r="Y97" s="295">
        <f t="shared" si="42"/>
        <v>9.3102429969464833</v>
      </c>
      <c r="Z97" s="295">
        <f t="shared" si="42"/>
        <v>9.3102429969464833</v>
      </c>
      <c r="AA97" s="295">
        <f t="shared" si="42"/>
        <v>9.3102429969464833</v>
      </c>
      <c r="AB97" s="295">
        <f t="shared" si="42"/>
        <v>9.3102429969464833</v>
      </c>
      <c r="AC97" s="295">
        <f t="shared" si="42"/>
        <v>9.3102429969464833</v>
      </c>
      <c r="AD97" s="295">
        <f t="shared" si="42"/>
        <v>9.3102429969464833</v>
      </c>
      <c r="AE97" s="295">
        <f t="shared" si="42"/>
        <v>9.3102429969464833</v>
      </c>
      <c r="AF97" s="295">
        <f t="shared" si="42"/>
        <v>9.3102429969464833</v>
      </c>
      <c r="AG97" s="295">
        <f t="shared" si="42"/>
        <v>9.3102429969464833</v>
      </c>
      <c r="AH97" s="295">
        <f t="shared" si="42"/>
        <v>9.3102429969464833</v>
      </c>
      <c r="AI97" s="295">
        <f t="shared" si="42"/>
        <v>9.3102429969464833</v>
      </c>
      <c r="AJ97" s="295">
        <f t="shared" si="42"/>
        <v>9.3102429969464833</v>
      </c>
      <c r="AK97" s="295">
        <f t="shared" si="42"/>
        <v>9.3102429969464833</v>
      </c>
      <c r="AL97" s="295">
        <f t="shared" si="42"/>
        <v>9.3102429969464833</v>
      </c>
      <c r="AM97" s="295">
        <f t="shared" si="42"/>
        <v>9.3102429969464833</v>
      </c>
      <c r="AN97" s="295">
        <f t="shared" si="42"/>
        <v>9.3102429969464833</v>
      </c>
      <c r="AO97" s="295">
        <f t="shared" si="42"/>
        <v>9.3102429969464833</v>
      </c>
      <c r="AP97" s="295">
        <f t="shared" si="42"/>
        <v>9.3102429969464833</v>
      </c>
      <c r="AQ97" s="295">
        <f t="shared" si="42"/>
        <v>9.3102429969464833</v>
      </c>
      <c r="AR97" s="295">
        <f t="shared" si="42"/>
        <v>9.3102429969464833</v>
      </c>
      <c r="AS97" s="295">
        <f t="shared" si="42"/>
        <v>9.3102429969464833</v>
      </c>
      <c r="AT97" s="295">
        <f t="shared" si="42"/>
        <v>9.3102429969464833</v>
      </c>
      <c r="AU97" s="295">
        <f t="shared" si="42"/>
        <v>9.3102429969464833</v>
      </c>
      <c r="AV97" s="295">
        <f t="shared" si="42"/>
        <v>9.3102429969464833</v>
      </c>
      <c r="AW97" s="295">
        <f t="shared" si="42"/>
        <v>9.3102429969464833</v>
      </c>
      <c r="AX97" s="295">
        <f t="shared" si="42"/>
        <v>9.3102429969464833</v>
      </c>
      <c r="AY97" s="295">
        <f t="shared" si="42"/>
        <v>9.3102429969464833</v>
      </c>
      <c r="AZ97" s="295">
        <f t="shared" si="42"/>
        <v>9.3102429969464833</v>
      </c>
      <c r="BA97" s="295">
        <f t="shared" si="42"/>
        <v>9.3102429969464833</v>
      </c>
      <c r="BB97" s="295">
        <f t="shared" si="42"/>
        <v>9.3102429969464833</v>
      </c>
      <c r="BC97" s="295">
        <f t="shared" si="42"/>
        <v>9.3102429969464833</v>
      </c>
      <c r="BD97" s="295"/>
      <c r="BE97" s="295"/>
      <c r="BF97" s="295"/>
    </row>
    <row r="98" spans="2:58" s="197" customFormat="1" ht="18" hidden="1" customHeight="1" outlineLevel="1" x14ac:dyDescent="0.25">
      <c r="B98" s="871" t="str">
        <f>B71</f>
        <v>Produção de CDR TM — Trat. Mec.</v>
      </c>
      <c r="C98" s="306" t="str">
        <f>C43</f>
        <v>Sim</v>
      </c>
      <c r="D98" s="306">
        <f>D43</f>
        <v>29578.5</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1.7402250946735938</v>
      </c>
      <c r="G100" s="308">
        <f>IF(G45&gt;0,'R&amp;C-Painel de Controle'!$O60+'R&amp;C-Painel de Controle'!$P60*G45/1000000,0)</f>
        <v>1.7402250946735938</v>
      </c>
      <c r="H100" s="308">
        <f>IF(H45&gt;0,'R&amp;C-Painel de Controle'!$O60+'R&amp;C-Painel de Controle'!$P60*H45/1000000,0)</f>
        <v>1.7402250946735938</v>
      </c>
      <c r="I100" s="308">
        <f>IF(I45&gt;0,'R&amp;C-Painel de Controle'!$O60+'R&amp;C-Painel de Controle'!$P60*I45/1000000,0)</f>
        <v>1.7402250946735938</v>
      </c>
      <c r="J100" s="308">
        <f>IF(J45&gt;0,'R&amp;C-Painel de Controle'!$O60+'R&amp;C-Painel de Controle'!$P60*J45/1000000,0)</f>
        <v>1.7402250946735938</v>
      </c>
      <c r="K100" s="308">
        <f>IF(K45&gt;0,'R&amp;C-Painel de Controle'!$O60+'R&amp;C-Painel de Controle'!$P60*K45/1000000,0)</f>
        <v>1.7402250946735938</v>
      </c>
      <c r="L100" s="308">
        <f>IF(L45&gt;0,'R&amp;C-Painel de Controle'!$O60+'R&amp;C-Painel de Controle'!$P60*L45/1000000,0)</f>
        <v>1.7402250946735938</v>
      </c>
      <c r="M100" s="308">
        <f>IF(M45&gt;0,'R&amp;C-Painel de Controle'!$O60+'R&amp;C-Painel de Controle'!$P60*M45/1000000,0)</f>
        <v>1.7402250946735938</v>
      </c>
      <c r="N100" s="308">
        <f>IF(N45&gt;0,'R&amp;C-Painel de Controle'!$O60+'R&amp;C-Painel de Controle'!$P60*N45/1000000,0)</f>
        <v>1.7402250946735938</v>
      </c>
      <c r="O100" s="308">
        <f>IF(O45&gt;0,'R&amp;C-Painel de Controle'!$O60+'R&amp;C-Painel de Controle'!$P60*O45/1000000,0)</f>
        <v>1.7402250946735938</v>
      </c>
      <c r="P100" s="308">
        <f>IF(P45&gt;0,'R&amp;C-Painel de Controle'!$O60+'R&amp;C-Painel de Controle'!$P60*P45/1000000,0)</f>
        <v>1.7402250946735938</v>
      </c>
      <c r="Q100" s="308">
        <f>IF(Q45&gt;0,'R&amp;C-Painel de Controle'!$O60+'R&amp;C-Painel de Controle'!$P60*Q45/1000000,0)</f>
        <v>1.7402250946735938</v>
      </c>
      <c r="R100" s="295">
        <f t="shared" ref="R100:BC100" si="43">Q100</f>
        <v>1.7402250946735938</v>
      </c>
      <c r="S100" s="295">
        <f t="shared" si="43"/>
        <v>1.7402250946735938</v>
      </c>
      <c r="T100" s="295">
        <f t="shared" si="43"/>
        <v>1.7402250946735938</v>
      </c>
      <c r="U100" s="295">
        <f t="shared" si="43"/>
        <v>1.7402250946735938</v>
      </c>
      <c r="V100" s="295">
        <f t="shared" si="43"/>
        <v>1.7402250946735938</v>
      </c>
      <c r="W100" s="295">
        <f t="shared" si="43"/>
        <v>1.7402250946735938</v>
      </c>
      <c r="X100" s="295">
        <f t="shared" si="43"/>
        <v>1.7402250946735938</v>
      </c>
      <c r="Y100" s="295">
        <f t="shared" si="43"/>
        <v>1.7402250946735938</v>
      </c>
      <c r="Z100" s="295">
        <f t="shared" si="43"/>
        <v>1.7402250946735938</v>
      </c>
      <c r="AA100" s="295">
        <f t="shared" si="43"/>
        <v>1.7402250946735938</v>
      </c>
      <c r="AB100" s="295">
        <f t="shared" si="43"/>
        <v>1.7402250946735938</v>
      </c>
      <c r="AC100" s="295">
        <f t="shared" si="43"/>
        <v>1.7402250946735938</v>
      </c>
      <c r="AD100" s="295">
        <f t="shared" si="43"/>
        <v>1.7402250946735938</v>
      </c>
      <c r="AE100" s="295">
        <f t="shared" si="43"/>
        <v>1.7402250946735938</v>
      </c>
      <c r="AF100" s="295">
        <f t="shared" si="43"/>
        <v>1.7402250946735938</v>
      </c>
      <c r="AG100" s="295">
        <f t="shared" si="43"/>
        <v>1.7402250946735938</v>
      </c>
      <c r="AH100" s="295">
        <f t="shared" si="43"/>
        <v>1.7402250946735938</v>
      </c>
      <c r="AI100" s="295">
        <f t="shared" si="43"/>
        <v>1.7402250946735938</v>
      </c>
      <c r="AJ100" s="295">
        <f t="shared" si="43"/>
        <v>1.7402250946735938</v>
      </c>
      <c r="AK100" s="295">
        <f t="shared" si="43"/>
        <v>1.7402250946735938</v>
      </c>
      <c r="AL100" s="295">
        <f t="shared" si="43"/>
        <v>1.7402250946735938</v>
      </c>
      <c r="AM100" s="295">
        <f t="shared" si="43"/>
        <v>1.7402250946735938</v>
      </c>
      <c r="AN100" s="295">
        <f t="shared" si="43"/>
        <v>1.7402250946735938</v>
      </c>
      <c r="AO100" s="295">
        <f t="shared" si="43"/>
        <v>1.7402250946735938</v>
      </c>
      <c r="AP100" s="295">
        <f t="shared" si="43"/>
        <v>1.7402250946735938</v>
      </c>
      <c r="AQ100" s="295">
        <f t="shared" si="43"/>
        <v>1.7402250946735938</v>
      </c>
      <c r="AR100" s="295">
        <f t="shared" si="43"/>
        <v>1.7402250946735938</v>
      </c>
      <c r="AS100" s="295">
        <f t="shared" si="43"/>
        <v>1.7402250946735938</v>
      </c>
      <c r="AT100" s="295">
        <f t="shared" si="43"/>
        <v>1.7402250946735938</v>
      </c>
      <c r="AU100" s="295">
        <f t="shared" si="43"/>
        <v>1.7402250946735938</v>
      </c>
      <c r="AV100" s="295">
        <f t="shared" si="43"/>
        <v>1.7402250946735938</v>
      </c>
      <c r="AW100" s="295">
        <f t="shared" si="43"/>
        <v>1.7402250946735938</v>
      </c>
      <c r="AX100" s="295">
        <f t="shared" si="43"/>
        <v>1.7402250946735938</v>
      </c>
      <c r="AY100" s="295">
        <f t="shared" si="43"/>
        <v>1.7402250946735938</v>
      </c>
      <c r="AZ100" s="295">
        <f t="shared" si="43"/>
        <v>1.7402250946735938</v>
      </c>
      <c r="BA100" s="295">
        <f t="shared" si="43"/>
        <v>1.7402250946735938</v>
      </c>
      <c r="BB100" s="295">
        <f t="shared" si="43"/>
        <v>1.7402250946735938</v>
      </c>
      <c r="BC100" s="295">
        <f t="shared" si="43"/>
        <v>1.7402250946735938</v>
      </c>
      <c r="BD100" s="295"/>
      <c r="BE100" s="295"/>
      <c r="BF100" s="295"/>
    </row>
    <row r="101" spans="2:58" s="197" customFormat="1" ht="18" hidden="1" customHeight="1" outlineLevel="1" x14ac:dyDescent="0.25">
      <c r="B101" s="871" t="str">
        <f>B74</f>
        <v>Prod. CDR TMB — Trat. Mec./Biológ.</v>
      </c>
      <c r="C101" s="306" t="str">
        <f>C46</f>
        <v>Não</v>
      </c>
      <c r="D101" s="306">
        <f>D46</f>
        <v>0</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0</v>
      </c>
      <c r="G103" s="308">
        <f>IF(G48&gt;0,'R&amp;C-Painel de Controle'!$O63+'R&amp;C-Painel de Controle'!$P63*G48/1000000,0)</f>
        <v>0</v>
      </c>
      <c r="H103" s="308">
        <f>IF(H48&gt;0,'R&amp;C-Painel de Controle'!$O63+'R&amp;C-Painel de Controle'!$P63*H48/1000000,0)</f>
        <v>0</v>
      </c>
      <c r="I103" s="308">
        <f>IF(I48&gt;0,'R&amp;C-Painel de Controle'!$O63+'R&amp;C-Painel de Controle'!$P63*I48/1000000,0)</f>
        <v>0</v>
      </c>
      <c r="J103" s="308">
        <f>IF(J48&gt;0,'R&amp;C-Painel de Controle'!$O63+'R&amp;C-Painel de Controle'!$P63*J48/1000000,0)</f>
        <v>0</v>
      </c>
      <c r="K103" s="308">
        <f>IF(K48&gt;0,'R&amp;C-Painel de Controle'!$O63+'R&amp;C-Painel de Controle'!$P63*K48/1000000,0)</f>
        <v>0</v>
      </c>
      <c r="L103" s="308">
        <f>IF(L48&gt;0,'R&amp;C-Painel de Controle'!$O63+'R&amp;C-Painel de Controle'!$P63*L48/1000000,0)</f>
        <v>0</v>
      </c>
      <c r="M103" s="308">
        <f>IF(M48&gt;0,'R&amp;C-Painel de Controle'!$O63+'R&amp;C-Painel de Controle'!$P63*M48/1000000,0)</f>
        <v>0</v>
      </c>
      <c r="N103" s="308">
        <f>IF(N48&gt;0,'R&amp;C-Painel de Controle'!$O63+'R&amp;C-Painel de Controle'!$P63*N48/1000000,0)</f>
        <v>0</v>
      </c>
      <c r="O103" s="308">
        <f>IF(O48&gt;0,'R&amp;C-Painel de Controle'!$O63+'R&amp;C-Painel de Controle'!$P63*O48/1000000,0)</f>
        <v>0</v>
      </c>
      <c r="P103" s="308">
        <f>IF(P48&gt;0,'R&amp;C-Painel de Controle'!$O63+'R&amp;C-Painel de Controle'!$P63*P48/1000000,0)</f>
        <v>0</v>
      </c>
      <c r="Q103" s="308">
        <f>IF(Q48&gt;0,'R&amp;C-Painel de Controle'!$O63+'R&amp;C-Painel de Controle'!$P63*Q48/1000000,0)</f>
        <v>0</v>
      </c>
      <c r="R103" s="295">
        <f t="shared" ref="R103:BC103" si="44">Q103</f>
        <v>0</v>
      </c>
      <c r="S103" s="295">
        <f t="shared" si="44"/>
        <v>0</v>
      </c>
      <c r="T103" s="295">
        <f t="shared" si="44"/>
        <v>0</v>
      </c>
      <c r="U103" s="295">
        <f t="shared" si="44"/>
        <v>0</v>
      </c>
      <c r="V103" s="295">
        <f t="shared" si="44"/>
        <v>0</v>
      </c>
      <c r="W103" s="295">
        <f t="shared" si="44"/>
        <v>0</v>
      </c>
      <c r="X103" s="295">
        <f t="shared" si="44"/>
        <v>0</v>
      </c>
      <c r="Y103" s="295">
        <f t="shared" si="44"/>
        <v>0</v>
      </c>
      <c r="Z103" s="295">
        <f t="shared" si="44"/>
        <v>0</v>
      </c>
      <c r="AA103" s="295">
        <f t="shared" si="44"/>
        <v>0</v>
      </c>
      <c r="AB103" s="295">
        <f t="shared" si="44"/>
        <v>0</v>
      </c>
      <c r="AC103" s="295">
        <f t="shared" si="44"/>
        <v>0</v>
      </c>
      <c r="AD103" s="295">
        <f t="shared" si="44"/>
        <v>0</v>
      </c>
      <c r="AE103" s="295">
        <f t="shared" si="44"/>
        <v>0</v>
      </c>
      <c r="AF103" s="295">
        <f t="shared" si="44"/>
        <v>0</v>
      </c>
      <c r="AG103" s="295">
        <f t="shared" si="44"/>
        <v>0</v>
      </c>
      <c r="AH103" s="295">
        <f t="shared" si="44"/>
        <v>0</v>
      </c>
      <c r="AI103" s="295">
        <f t="shared" si="44"/>
        <v>0</v>
      </c>
      <c r="AJ103" s="295">
        <f t="shared" si="44"/>
        <v>0</v>
      </c>
      <c r="AK103" s="295">
        <f t="shared" si="44"/>
        <v>0</v>
      </c>
      <c r="AL103" s="295">
        <f t="shared" si="44"/>
        <v>0</v>
      </c>
      <c r="AM103" s="295">
        <f t="shared" si="44"/>
        <v>0</v>
      </c>
      <c r="AN103" s="295">
        <f t="shared" si="44"/>
        <v>0</v>
      </c>
      <c r="AO103" s="295">
        <f t="shared" si="44"/>
        <v>0</v>
      </c>
      <c r="AP103" s="295">
        <f t="shared" si="44"/>
        <v>0</v>
      </c>
      <c r="AQ103" s="295">
        <f t="shared" si="44"/>
        <v>0</v>
      </c>
      <c r="AR103" s="295">
        <f t="shared" si="44"/>
        <v>0</v>
      </c>
      <c r="AS103" s="295">
        <f t="shared" si="44"/>
        <v>0</v>
      </c>
      <c r="AT103" s="295">
        <f t="shared" si="44"/>
        <v>0</v>
      </c>
      <c r="AU103" s="295">
        <f t="shared" si="44"/>
        <v>0</v>
      </c>
      <c r="AV103" s="295">
        <f t="shared" si="44"/>
        <v>0</v>
      </c>
      <c r="AW103" s="295">
        <f t="shared" si="44"/>
        <v>0</v>
      </c>
      <c r="AX103" s="295">
        <f t="shared" si="44"/>
        <v>0</v>
      </c>
      <c r="AY103" s="295">
        <f t="shared" si="44"/>
        <v>0</v>
      </c>
      <c r="AZ103" s="295">
        <f t="shared" si="44"/>
        <v>0</v>
      </c>
      <c r="BA103" s="295">
        <f t="shared" si="44"/>
        <v>0</v>
      </c>
      <c r="BB103" s="295">
        <f t="shared" si="44"/>
        <v>0</v>
      </c>
      <c r="BC103" s="295">
        <f t="shared" si="44"/>
        <v>0</v>
      </c>
      <c r="BD103" s="295"/>
      <c r="BE103" s="295"/>
      <c r="BF103" s="295"/>
    </row>
    <row r="104" spans="2:58" s="197" customFormat="1" ht="18" hidden="1" customHeight="1" outlineLevel="1" x14ac:dyDescent="0.25">
      <c r="B104" s="871" t="str">
        <f>B77</f>
        <v>Biodigestão Anaeróbia</v>
      </c>
      <c r="C104" s="306" t="str">
        <f>C49</f>
        <v>Sim</v>
      </c>
      <c r="D104" s="306">
        <f>D49</f>
        <v>34187.424999999996</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3.9137612995705551</v>
      </c>
      <c r="G106" s="308">
        <f>IF(G51&gt;0,'R&amp;C-Painel de Controle'!$O66+'R&amp;C-Painel de Controle'!$P66*G51/1000000,0)</f>
        <v>3.9137612995705551</v>
      </c>
      <c r="H106" s="308">
        <f>IF(H51&gt;0,'R&amp;C-Painel de Controle'!$O66+'R&amp;C-Painel de Controle'!$P66*H51/1000000,0)</f>
        <v>3.9137612995705551</v>
      </c>
      <c r="I106" s="308">
        <f>IF(I51&gt;0,'R&amp;C-Painel de Controle'!$O66+'R&amp;C-Painel de Controle'!$P66*I51/1000000,0)</f>
        <v>3.9137612995705551</v>
      </c>
      <c r="J106" s="308">
        <f>IF(J51&gt;0,'R&amp;C-Painel de Controle'!$O66+'R&amp;C-Painel de Controle'!$P66*J51/1000000,0)</f>
        <v>3.9137612995705551</v>
      </c>
      <c r="K106" s="308">
        <f>IF(K51&gt;0,'R&amp;C-Painel de Controle'!$O66+'R&amp;C-Painel de Controle'!$P66*K51/1000000,0)</f>
        <v>3.9137612995705551</v>
      </c>
      <c r="L106" s="308">
        <f>IF(L51&gt;0,'R&amp;C-Painel de Controle'!$O66+'R&amp;C-Painel de Controle'!$P66*L51/1000000,0)</f>
        <v>3.9137612995705551</v>
      </c>
      <c r="M106" s="308">
        <f>IF(M51&gt;0,'R&amp;C-Painel de Controle'!$O66+'R&amp;C-Painel de Controle'!$P66*M51/1000000,0)</f>
        <v>3.9137612995705551</v>
      </c>
      <c r="N106" s="308">
        <f>IF(N51&gt;0,'R&amp;C-Painel de Controle'!$O66+'R&amp;C-Painel de Controle'!$P66*N51/1000000,0)</f>
        <v>3.9137612995705551</v>
      </c>
      <c r="O106" s="308">
        <f>IF(O51&gt;0,'R&amp;C-Painel de Controle'!$O66+'R&amp;C-Painel de Controle'!$P66*O51/1000000,0)</f>
        <v>3.9137612995705551</v>
      </c>
      <c r="P106" s="308">
        <f>IF(P51&gt;0,'R&amp;C-Painel de Controle'!$O66+'R&amp;C-Painel de Controle'!$P66*P51/1000000,0)</f>
        <v>3.9137612995705551</v>
      </c>
      <c r="Q106" s="308">
        <f>IF(Q51&gt;0,'R&amp;C-Painel de Controle'!$O66+'R&amp;C-Painel de Controle'!$P66*Q51/1000000,0)</f>
        <v>3.9137612995705551</v>
      </c>
      <c r="R106" s="295">
        <f t="shared" ref="R106:BC106" si="45">Q106</f>
        <v>3.9137612995705551</v>
      </c>
      <c r="S106" s="295">
        <f t="shared" si="45"/>
        <v>3.9137612995705551</v>
      </c>
      <c r="T106" s="295">
        <f t="shared" si="45"/>
        <v>3.9137612995705551</v>
      </c>
      <c r="U106" s="295">
        <f t="shared" si="45"/>
        <v>3.9137612995705551</v>
      </c>
      <c r="V106" s="295">
        <f t="shared" si="45"/>
        <v>3.9137612995705551</v>
      </c>
      <c r="W106" s="295">
        <f t="shared" si="45"/>
        <v>3.9137612995705551</v>
      </c>
      <c r="X106" s="295">
        <f t="shared" si="45"/>
        <v>3.9137612995705551</v>
      </c>
      <c r="Y106" s="295">
        <f t="shared" si="45"/>
        <v>3.9137612995705551</v>
      </c>
      <c r="Z106" s="295">
        <f t="shared" si="45"/>
        <v>3.9137612995705551</v>
      </c>
      <c r="AA106" s="295">
        <f t="shared" si="45"/>
        <v>3.9137612995705551</v>
      </c>
      <c r="AB106" s="295">
        <f t="shared" si="45"/>
        <v>3.9137612995705551</v>
      </c>
      <c r="AC106" s="295">
        <f t="shared" si="45"/>
        <v>3.9137612995705551</v>
      </c>
      <c r="AD106" s="295">
        <f t="shared" si="45"/>
        <v>3.9137612995705551</v>
      </c>
      <c r="AE106" s="295">
        <f t="shared" si="45"/>
        <v>3.9137612995705551</v>
      </c>
      <c r="AF106" s="295">
        <f t="shared" si="45"/>
        <v>3.9137612995705551</v>
      </c>
      <c r="AG106" s="295">
        <f t="shared" si="45"/>
        <v>3.9137612995705551</v>
      </c>
      <c r="AH106" s="295">
        <f t="shared" si="45"/>
        <v>3.9137612995705551</v>
      </c>
      <c r="AI106" s="295">
        <f t="shared" si="45"/>
        <v>3.9137612995705551</v>
      </c>
      <c r="AJ106" s="295">
        <f t="shared" si="45"/>
        <v>3.9137612995705551</v>
      </c>
      <c r="AK106" s="295">
        <f t="shared" si="45"/>
        <v>3.9137612995705551</v>
      </c>
      <c r="AL106" s="295">
        <f t="shared" si="45"/>
        <v>3.9137612995705551</v>
      </c>
      <c r="AM106" s="295">
        <f t="shared" si="45"/>
        <v>3.9137612995705551</v>
      </c>
      <c r="AN106" s="295">
        <f t="shared" si="45"/>
        <v>3.9137612995705551</v>
      </c>
      <c r="AO106" s="295">
        <f t="shared" si="45"/>
        <v>3.9137612995705551</v>
      </c>
      <c r="AP106" s="295">
        <f t="shared" si="45"/>
        <v>3.9137612995705551</v>
      </c>
      <c r="AQ106" s="295">
        <f t="shared" si="45"/>
        <v>3.9137612995705551</v>
      </c>
      <c r="AR106" s="295">
        <f t="shared" si="45"/>
        <v>3.9137612995705551</v>
      </c>
      <c r="AS106" s="295">
        <f t="shared" si="45"/>
        <v>3.9137612995705551</v>
      </c>
      <c r="AT106" s="295">
        <f t="shared" si="45"/>
        <v>3.9137612995705551</v>
      </c>
      <c r="AU106" s="295">
        <f t="shared" si="45"/>
        <v>3.9137612995705551</v>
      </c>
      <c r="AV106" s="295">
        <f t="shared" si="45"/>
        <v>3.9137612995705551</v>
      </c>
      <c r="AW106" s="295">
        <f t="shared" si="45"/>
        <v>3.9137612995705551</v>
      </c>
      <c r="AX106" s="295">
        <f t="shared" si="45"/>
        <v>3.9137612995705551</v>
      </c>
      <c r="AY106" s="295">
        <f t="shared" si="45"/>
        <v>3.9137612995705551</v>
      </c>
      <c r="AZ106" s="295">
        <f t="shared" si="45"/>
        <v>3.9137612995705551</v>
      </c>
      <c r="BA106" s="295">
        <f t="shared" si="45"/>
        <v>3.9137612995705551</v>
      </c>
      <c r="BB106" s="295">
        <f t="shared" si="45"/>
        <v>3.9137612995705551</v>
      </c>
      <c r="BC106" s="295">
        <f t="shared" si="45"/>
        <v>3.9137612995705551</v>
      </c>
      <c r="BD106" s="295"/>
      <c r="BE106" s="295"/>
      <c r="BF106" s="295"/>
    </row>
    <row r="107" spans="2:58" s="197" customFormat="1" ht="18" hidden="1" customHeight="1" outlineLevel="1" x14ac:dyDescent="0.25">
      <c r="B107" s="871" t="str">
        <f>B80</f>
        <v>Compostagem</v>
      </c>
      <c r="C107" s="306" t="str">
        <f>C52</f>
        <v>Sim</v>
      </c>
      <c r="D107" s="306">
        <f>D52</f>
        <v>29059.311249999995</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1.2386657086893451</v>
      </c>
      <c r="G109" s="308">
        <f>IF(G54&gt;0,'R&amp;C-Painel de Controle'!$O69+'R&amp;C-Painel de Controle'!$P69*G54/1000000,0)</f>
        <v>1.2386657086893451</v>
      </c>
      <c r="H109" s="308">
        <f>IF(H54&gt;0,'R&amp;C-Painel de Controle'!$O69+'R&amp;C-Painel de Controle'!$P69*H54/1000000,0)</f>
        <v>1.2386657086893451</v>
      </c>
      <c r="I109" s="308">
        <f>IF(I54&gt;0,'R&amp;C-Painel de Controle'!$O69+'R&amp;C-Painel de Controle'!$P69*I54/1000000,0)</f>
        <v>1.2386657086893451</v>
      </c>
      <c r="J109" s="308">
        <f>IF(J54&gt;0,'R&amp;C-Painel de Controle'!$O69+'R&amp;C-Painel de Controle'!$P69*J54/1000000,0)</f>
        <v>1.2386657086893451</v>
      </c>
      <c r="K109" s="308">
        <f>IF(K54&gt;0,'R&amp;C-Painel de Controle'!$O69+'R&amp;C-Painel de Controle'!$P69*K54/1000000,0)</f>
        <v>1.2386657086893451</v>
      </c>
      <c r="L109" s="308">
        <f>IF(L54&gt;0,'R&amp;C-Painel de Controle'!$O69+'R&amp;C-Painel de Controle'!$P69*L54/1000000,0)</f>
        <v>1.2386657086893451</v>
      </c>
      <c r="M109" s="308">
        <f>IF(M54&gt;0,'R&amp;C-Painel de Controle'!$O69+'R&amp;C-Painel de Controle'!$P69*M54/1000000,0)</f>
        <v>1.2386657086893451</v>
      </c>
      <c r="N109" s="308">
        <f>IF(N54&gt;0,'R&amp;C-Painel de Controle'!$O69+'R&amp;C-Painel de Controle'!$P69*N54/1000000,0)</f>
        <v>1.2386657086893451</v>
      </c>
      <c r="O109" s="308">
        <f>IF(O54&gt;0,'R&amp;C-Painel de Controle'!$O69+'R&amp;C-Painel de Controle'!$P69*O54/1000000,0)</f>
        <v>1.2386657086893451</v>
      </c>
      <c r="P109" s="308">
        <f>IF(P54&gt;0,'R&amp;C-Painel de Controle'!$O69+'R&amp;C-Painel de Controle'!$P69*P54/1000000,0)</f>
        <v>1.2386657086893451</v>
      </c>
      <c r="Q109" s="308">
        <f>IF(Q54&gt;0,'R&amp;C-Painel de Controle'!$O69+'R&amp;C-Painel de Controle'!$P69*Q54/1000000,0)</f>
        <v>1.2386657086893451</v>
      </c>
      <c r="R109" s="295">
        <f t="shared" ref="R109:BC109" si="46">Q109</f>
        <v>1.2386657086893451</v>
      </c>
      <c r="S109" s="295">
        <f t="shared" si="46"/>
        <v>1.2386657086893451</v>
      </c>
      <c r="T109" s="295">
        <f t="shared" si="46"/>
        <v>1.2386657086893451</v>
      </c>
      <c r="U109" s="295">
        <f t="shared" si="46"/>
        <v>1.2386657086893451</v>
      </c>
      <c r="V109" s="295">
        <f t="shared" si="46"/>
        <v>1.2386657086893451</v>
      </c>
      <c r="W109" s="295">
        <f t="shared" si="46"/>
        <v>1.2386657086893451</v>
      </c>
      <c r="X109" s="295">
        <f t="shared" si="46"/>
        <v>1.2386657086893451</v>
      </c>
      <c r="Y109" s="295">
        <f t="shared" si="46"/>
        <v>1.2386657086893451</v>
      </c>
      <c r="Z109" s="295">
        <f t="shared" si="46"/>
        <v>1.2386657086893451</v>
      </c>
      <c r="AA109" s="295">
        <f t="shared" si="46"/>
        <v>1.2386657086893451</v>
      </c>
      <c r="AB109" s="295">
        <f t="shared" si="46"/>
        <v>1.2386657086893451</v>
      </c>
      <c r="AC109" s="295">
        <f t="shared" si="46"/>
        <v>1.2386657086893451</v>
      </c>
      <c r="AD109" s="295">
        <f t="shared" si="46"/>
        <v>1.2386657086893451</v>
      </c>
      <c r="AE109" s="295">
        <f t="shared" si="46"/>
        <v>1.2386657086893451</v>
      </c>
      <c r="AF109" s="295">
        <f t="shared" si="46"/>
        <v>1.2386657086893451</v>
      </c>
      <c r="AG109" s="295">
        <f t="shared" si="46"/>
        <v>1.2386657086893451</v>
      </c>
      <c r="AH109" s="295">
        <f t="shared" si="46"/>
        <v>1.2386657086893451</v>
      </c>
      <c r="AI109" s="295">
        <f t="shared" si="46"/>
        <v>1.2386657086893451</v>
      </c>
      <c r="AJ109" s="295">
        <f t="shared" si="46"/>
        <v>1.2386657086893451</v>
      </c>
      <c r="AK109" s="295">
        <f t="shared" si="46"/>
        <v>1.2386657086893451</v>
      </c>
      <c r="AL109" s="295">
        <f t="shared" si="46"/>
        <v>1.2386657086893451</v>
      </c>
      <c r="AM109" s="295">
        <f t="shared" si="46"/>
        <v>1.2386657086893451</v>
      </c>
      <c r="AN109" s="295">
        <f t="shared" si="46"/>
        <v>1.2386657086893451</v>
      </c>
      <c r="AO109" s="295">
        <f t="shared" si="46"/>
        <v>1.2386657086893451</v>
      </c>
      <c r="AP109" s="295">
        <f t="shared" si="46"/>
        <v>1.2386657086893451</v>
      </c>
      <c r="AQ109" s="295">
        <f t="shared" si="46"/>
        <v>1.2386657086893451</v>
      </c>
      <c r="AR109" s="295">
        <f t="shared" si="46"/>
        <v>1.2386657086893451</v>
      </c>
      <c r="AS109" s="295">
        <f t="shared" si="46"/>
        <v>1.2386657086893451</v>
      </c>
      <c r="AT109" s="295">
        <f t="shared" si="46"/>
        <v>1.2386657086893451</v>
      </c>
      <c r="AU109" s="295">
        <f t="shared" si="46"/>
        <v>1.2386657086893451</v>
      </c>
      <c r="AV109" s="295">
        <f t="shared" si="46"/>
        <v>1.2386657086893451</v>
      </c>
      <c r="AW109" s="295">
        <f t="shared" si="46"/>
        <v>1.2386657086893451</v>
      </c>
      <c r="AX109" s="295">
        <f t="shared" si="46"/>
        <v>1.2386657086893451</v>
      </c>
      <c r="AY109" s="295">
        <f t="shared" si="46"/>
        <v>1.2386657086893451</v>
      </c>
      <c r="AZ109" s="295">
        <f t="shared" si="46"/>
        <v>1.2386657086893451</v>
      </c>
      <c r="BA109" s="295">
        <f t="shared" si="46"/>
        <v>1.2386657086893451</v>
      </c>
      <c r="BB109" s="295">
        <f t="shared" si="46"/>
        <v>1.2386657086893451</v>
      </c>
      <c r="BC109" s="295">
        <f t="shared" si="46"/>
        <v>1.2386657086893451</v>
      </c>
      <c r="BD109" s="295"/>
      <c r="BE109" s="295"/>
      <c r="BF109" s="295"/>
    </row>
    <row r="110" spans="2:58" s="197" customFormat="1" ht="18" hidden="1" customHeight="1" outlineLevel="1" x14ac:dyDescent="0.25">
      <c r="B110" s="871" t="str">
        <f>B83</f>
        <v>Incineração</v>
      </c>
      <c r="C110" s="306" t="str">
        <f>C55</f>
        <v>Não</v>
      </c>
      <c r="D110" s="306">
        <f>D55</f>
        <v>0</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0</v>
      </c>
      <c r="G112" s="308">
        <f>IF(G57&gt;0,'R&amp;C-Painel de Controle'!$O72+'R&amp;C-Painel de Controle'!$P72*G57/1000000,0)</f>
        <v>0</v>
      </c>
      <c r="H112" s="308">
        <f>IF(H57&gt;0,'R&amp;C-Painel de Controle'!$O72+'R&amp;C-Painel de Controle'!$P72*H57/1000000,0)</f>
        <v>0</v>
      </c>
      <c r="I112" s="308">
        <f>IF(I57&gt;0,'R&amp;C-Painel de Controle'!$O72+'R&amp;C-Painel de Controle'!$P72*I57/1000000,0)</f>
        <v>0</v>
      </c>
      <c r="J112" s="308">
        <f>IF(J57&gt;0,'R&amp;C-Painel de Controle'!$O72+'R&amp;C-Painel de Controle'!$P72*J57/1000000,0)</f>
        <v>0</v>
      </c>
      <c r="K112" s="308">
        <f>IF(K57&gt;0,'R&amp;C-Painel de Controle'!$O72+'R&amp;C-Painel de Controle'!$P72*K57/1000000,0)</f>
        <v>0</v>
      </c>
      <c r="L112" s="308">
        <f>IF(L57&gt;0,'R&amp;C-Painel de Controle'!$O72+'R&amp;C-Painel de Controle'!$P72*L57/1000000,0)</f>
        <v>0</v>
      </c>
      <c r="M112" s="308">
        <f>IF(M57&gt;0,'R&amp;C-Painel de Controle'!$O72+'R&amp;C-Painel de Controle'!$P72*M57/1000000,0)</f>
        <v>0</v>
      </c>
      <c r="N112" s="308">
        <f>IF(N57&gt;0,'R&amp;C-Painel de Controle'!$O72+'R&amp;C-Painel de Controle'!$P72*N57/1000000,0)</f>
        <v>0</v>
      </c>
      <c r="O112" s="308">
        <f>IF(O57&gt;0,'R&amp;C-Painel de Controle'!$O72+'R&amp;C-Painel de Controle'!$P72*O57/1000000,0)</f>
        <v>0</v>
      </c>
      <c r="P112" s="308">
        <f>IF(P57&gt;0,'R&amp;C-Painel de Controle'!$O72+'R&amp;C-Painel de Controle'!$P72*P57/1000000,0)</f>
        <v>0</v>
      </c>
      <c r="Q112" s="308">
        <f>IF(Q57&gt;0,'R&amp;C-Painel de Controle'!$O72+'R&amp;C-Painel de Controle'!$P72*Q57/1000000,0)</f>
        <v>0</v>
      </c>
      <c r="R112" s="295">
        <f t="shared" ref="R112:BC112" si="47">Q112</f>
        <v>0</v>
      </c>
      <c r="S112" s="295">
        <f t="shared" si="47"/>
        <v>0</v>
      </c>
      <c r="T112" s="295">
        <f t="shared" si="47"/>
        <v>0</v>
      </c>
      <c r="U112" s="295">
        <f t="shared" si="47"/>
        <v>0</v>
      </c>
      <c r="V112" s="295">
        <f t="shared" si="47"/>
        <v>0</v>
      </c>
      <c r="W112" s="295">
        <f t="shared" si="47"/>
        <v>0</v>
      </c>
      <c r="X112" s="295">
        <f t="shared" si="47"/>
        <v>0</v>
      </c>
      <c r="Y112" s="295">
        <f t="shared" si="47"/>
        <v>0</v>
      </c>
      <c r="Z112" s="295">
        <f t="shared" si="47"/>
        <v>0</v>
      </c>
      <c r="AA112" s="295">
        <f t="shared" si="47"/>
        <v>0</v>
      </c>
      <c r="AB112" s="295">
        <f t="shared" si="47"/>
        <v>0</v>
      </c>
      <c r="AC112" s="295">
        <f t="shared" si="47"/>
        <v>0</v>
      </c>
      <c r="AD112" s="295">
        <f t="shared" si="47"/>
        <v>0</v>
      </c>
      <c r="AE112" s="295">
        <f t="shared" si="47"/>
        <v>0</v>
      </c>
      <c r="AF112" s="295">
        <f t="shared" si="47"/>
        <v>0</v>
      </c>
      <c r="AG112" s="295">
        <f t="shared" si="47"/>
        <v>0</v>
      </c>
      <c r="AH112" s="295">
        <f t="shared" si="47"/>
        <v>0</v>
      </c>
      <c r="AI112" s="295">
        <f t="shared" si="47"/>
        <v>0</v>
      </c>
      <c r="AJ112" s="295">
        <f t="shared" si="47"/>
        <v>0</v>
      </c>
      <c r="AK112" s="295">
        <f t="shared" si="47"/>
        <v>0</v>
      </c>
      <c r="AL112" s="295">
        <f t="shared" si="47"/>
        <v>0</v>
      </c>
      <c r="AM112" s="295">
        <f t="shared" si="47"/>
        <v>0</v>
      </c>
      <c r="AN112" s="295">
        <f t="shared" si="47"/>
        <v>0</v>
      </c>
      <c r="AO112" s="295">
        <f t="shared" si="47"/>
        <v>0</v>
      </c>
      <c r="AP112" s="295">
        <f t="shared" si="47"/>
        <v>0</v>
      </c>
      <c r="AQ112" s="295">
        <f t="shared" si="47"/>
        <v>0</v>
      </c>
      <c r="AR112" s="295">
        <f t="shared" si="47"/>
        <v>0</v>
      </c>
      <c r="AS112" s="295">
        <f t="shared" si="47"/>
        <v>0</v>
      </c>
      <c r="AT112" s="295">
        <f t="shared" si="47"/>
        <v>0</v>
      </c>
      <c r="AU112" s="295">
        <f t="shared" si="47"/>
        <v>0</v>
      </c>
      <c r="AV112" s="295">
        <f t="shared" si="47"/>
        <v>0</v>
      </c>
      <c r="AW112" s="295">
        <f t="shared" si="47"/>
        <v>0</v>
      </c>
      <c r="AX112" s="295">
        <f t="shared" si="47"/>
        <v>0</v>
      </c>
      <c r="AY112" s="295">
        <f t="shared" si="47"/>
        <v>0</v>
      </c>
      <c r="AZ112" s="295">
        <f t="shared" si="47"/>
        <v>0</v>
      </c>
      <c r="BA112" s="295">
        <f t="shared" si="47"/>
        <v>0</v>
      </c>
      <c r="BB112" s="295">
        <f t="shared" si="47"/>
        <v>0</v>
      </c>
      <c r="BC112" s="295">
        <f t="shared" si="47"/>
        <v>0</v>
      </c>
      <c r="BD112" s="295"/>
      <c r="BE112" s="295"/>
      <c r="BF112" s="295"/>
    </row>
    <row r="113" spans="1:58" s="197" customFormat="1" ht="18" hidden="1" customHeight="1" outlineLevel="1" x14ac:dyDescent="0.25">
      <c r="B113" s="871" t="str">
        <f>B86</f>
        <v>Aterro Sanitário</v>
      </c>
      <c r="C113" s="306" t="str">
        <f>C58</f>
        <v>Sim</v>
      </c>
      <c r="D113" s="306">
        <f>D58</f>
        <v>49077.715312500004</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5.6881576935580958</v>
      </c>
      <c r="G115" s="308">
        <f>IF(G60&gt;0,'R&amp;C-Painel de Controle'!$O75+'R&amp;C-Painel de Controle'!$P75*G60/1000000,0)</f>
        <v>5.6881576935580958</v>
      </c>
      <c r="H115" s="308">
        <f>IF(H60&gt;0,'R&amp;C-Painel de Controle'!$O75+'R&amp;C-Painel de Controle'!$P75*H60/1000000,0)</f>
        <v>5.6881576935580958</v>
      </c>
      <c r="I115" s="308">
        <f>IF(I60&gt;0,'R&amp;C-Painel de Controle'!$O75+'R&amp;C-Painel de Controle'!$P75*I60/1000000,0)</f>
        <v>5.6881576935580958</v>
      </c>
      <c r="J115" s="308">
        <f>IF(J60&gt;0,'R&amp;C-Painel de Controle'!$O75+'R&amp;C-Painel de Controle'!$P75*J60/1000000,0)</f>
        <v>5.6881576935580958</v>
      </c>
      <c r="K115" s="308">
        <f>IF(K60&gt;0,'R&amp;C-Painel de Controle'!$O75+'R&amp;C-Painel de Controle'!$P75*K60/1000000,0)</f>
        <v>5.6881576935580958</v>
      </c>
      <c r="L115" s="308">
        <f>IF(L60&gt;0,'R&amp;C-Painel de Controle'!$O75+'R&amp;C-Painel de Controle'!$P75*L60/1000000,0)</f>
        <v>5.6881576935580958</v>
      </c>
      <c r="M115" s="308">
        <f>IF(M60&gt;0,'R&amp;C-Painel de Controle'!$O75+'R&amp;C-Painel de Controle'!$P75*M60/1000000,0)</f>
        <v>5.6881576935580958</v>
      </c>
      <c r="N115" s="308">
        <f>IF(N60&gt;0,'R&amp;C-Painel de Controle'!$O75+'R&amp;C-Painel de Controle'!$P75*N60/1000000,0)</f>
        <v>5.6881576935580958</v>
      </c>
      <c r="O115" s="308">
        <f>IF(O60&gt;0,'R&amp;C-Painel de Controle'!$O75+'R&amp;C-Painel de Controle'!$P75*O60/1000000,0)</f>
        <v>5.6881576935580958</v>
      </c>
      <c r="P115" s="308">
        <f>IF(P60&gt;0,'R&amp;C-Painel de Controle'!$O75+'R&amp;C-Painel de Controle'!$P75*P60/1000000,0)</f>
        <v>5.6881576935580958</v>
      </c>
      <c r="Q115" s="308">
        <f>IF(Q60&gt;0,'R&amp;C-Painel de Controle'!$O75+'R&amp;C-Painel de Controle'!$P75*Q60/1000000,0)</f>
        <v>5.6881576935580958</v>
      </c>
      <c r="R115" s="295">
        <f t="shared" ref="R115:BC115" si="48">Q115</f>
        <v>5.6881576935580958</v>
      </c>
      <c r="S115" s="295">
        <f t="shared" si="48"/>
        <v>5.6881576935580958</v>
      </c>
      <c r="T115" s="295">
        <f t="shared" si="48"/>
        <v>5.6881576935580958</v>
      </c>
      <c r="U115" s="295">
        <f t="shared" si="48"/>
        <v>5.6881576935580958</v>
      </c>
      <c r="V115" s="295">
        <f t="shared" si="48"/>
        <v>5.6881576935580958</v>
      </c>
      <c r="W115" s="295">
        <f t="shared" si="48"/>
        <v>5.6881576935580958</v>
      </c>
      <c r="X115" s="295">
        <f t="shared" si="48"/>
        <v>5.6881576935580958</v>
      </c>
      <c r="Y115" s="295">
        <f t="shared" si="48"/>
        <v>5.6881576935580958</v>
      </c>
      <c r="Z115" s="295">
        <f t="shared" si="48"/>
        <v>5.6881576935580958</v>
      </c>
      <c r="AA115" s="295">
        <f t="shared" si="48"/>
        <v>5.6881576935580958</v>
      </c>
      <c r="AB115" s="295">
        <f t="shared" si="48"/>
        <v>5.6881576935580958</v>
      </c>
      <c r="AC115" s="295">
        <f t="shared" si="48"/>
        <v>5.6881576935580958</v>
      </c>
      <c r="AD115" s="295">
        <f t="shared" si="48"/>
        <v>5.6881576935580958</v>
      </c>
      <c r="AE115" s="295">
        <f t="shared" si="48"/>
        <v>5.6881576935580958</v>
      </c>
      <c r="AF115" s="295">
        <f t="shared" si="48"/>
        <v>5.6881576935580958</v>
      </c>
      <c r="AG115" s="295">
        <f t="shared" si="48"/>
        <v>5.6881576935580958</v>
      </c>
      <c r="AH115" s="295">
        <f t="shared" si="48"/>
        <v>5.6881576935580958</v>
      </c>
      <c r="AI115" s="295">
        <f t="shared" si="48"/>
        <v>5.6881576935580958</v>
      </c>
      <c r="AJ115" s="295">
        <f t="shared" si="48"/>
        <v>5.6881576935580958</v>
      </c>
      <c r="AK115" s="295">
        <f t="shared" si="48"/>
        <v>5.6881576935580958</v>
      </c>
      <c r="AL115" s="295">
        <f t="shared" si="48"/>
        <v>5.6881576935580958</v>
      </c>
      <c r="AM115" s="295">
        <f t="shared" si="48"/>
        <v>5.6881576935580958</v>
      </c>
      <c r="AN115" s="295">
        <f t="shared" si="48"/>
        <v>5.6881576935580958</v>
      </c>
      <c r="AO115" s="295">
        <f t="shared" si="48"/>
        <v>5.6881576935580958</v>
      </c>
      <c r="AP115" s="295">
        <f t="shared" si="48"/>
        <v>5.6881576935580958</v>
      </c>
      <c r="AQ115" s="295">
        <f t="shared" si="48"/>
        <v>5.6881576935580958</v>
      </c>
      <c r="AR115" s="295">
        <f t="shared" si="48"/>
        <v>5.6881576935580958</v>
      </c>
      <c r="AS115" s="295">
        <f t="shared" si="48"/>
        <v>5.6881576935580958</v>
      </c>
      <c r="AT115" s="295">
        <f t="shared" si="48"/>
        <v>5.6881576935580958</v>
      </c>
      <c r="AU115" s="295">
        <f t="shared" si="48"/>
        <v>5.6881576935580958</v>
      </c>
      <c r="AV115" s="295">
        <f t="shared" si="48"/>
        <v>5.6881576935580958</v>
      </c>
      <c r="AW115" s="295">
        <f t="shared" si="48"/>
        <v>5.6881576935580958</v>
      </c>
      <c r="AX115" s="295">
        <f t="shared" si="48"/>
        <v>5.6881576935580958</v>
      </c>
      <c r="AY115" s="295">
        <f t="shared" si="48"/>
        <v>5.6881576935580958</v>
      </c>
      <c r="AZ115" s="295">
        <f t="shared" si="48"/>
        <v>5.6881576935580958</v>
      </c>
      <c r="BA115" s="295">
        <f t="shared" si="48"/>
        <v>5.6881576935580958</v>
      </c>
      <c r="BB115" s="295">
        <f t="shared" si="48"/>
        <v>5.6881576935580958</v>
      </c>
      <c r="BC115" s="295">
        <f t="shared" si="48"/>
        <v>5.6881576935580958</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1.5100458750000003</v>
      </c>
      <c r="D117" s="296">
        <f>IF('R-Definição'!$E$121="Existente",D90+((('R&amp;C-Painel de Controle'!$D$88+'R&amp;C-Painel de Controle'!$D$89)*('R&amp;C-Painel de Controle'!$D$44+'R&amp;C-Painel de Controle'!$D$46))/1000000),D90+((('R&amp;C-Painel de Controle'!$D$88)*('R&amp;C-Painel de Controle'!$D$44+'R&amp;C-Painel de Controle'!$D$46))/1000000))</f>
        <v>1.5100458750000003</v>
      </c>
      <c r="E117" s="296">
        <f>IF('R-Definição'!$E$121="Existente",E90+((('R&amp;C-Painel de Controle'!$D$88+'R&amp;C-Painel de Controle'!$D$89)*('R&amp;C-Painel de Controle'!$D$44+'R&amp;C-Painel de Controle'!$D$46))/1000000),E90+((('R&amp;C-Painel de Controle'!$D$88)*('R&amp;C-Painel de Controle'!$D$44+'R&amp;C-Painel de Controle'!$D$46))/1000000))</f>
        <v>1.5100458750000003</v>
      </c>
      <c r="F117" s="296">
        <f>IF('R-Definição'!$E$121="Existente",F90+((('R&amp;C-Painel de Controle'!$D$88+'R&amp;C-Painel de Controle'!$D$89)*('R&amp;C-Painel de Controle'!$D$44+'R&amp;C-Painel de Controle'!$D$46))/1000000),F90+((('R&amp;C-Painel de Controle'!$D$88)*('R&amp;C-Painel de Controle'!$D$44+'R&amp;C-Painel de Controle'!$D$46))/1000000))</f>
        <v>23.401098668438074</v>
      </c>
      <c r="G117" s="296">
        <f>IF('R-Definição'!$E$121="Existente",G90+((('R&amp;C-Painel de Controle'!$D$88+'R&amp;C-Painel de Controle'!$D$89)*('R&amp;C-Painel de Controle'!$D$44+'R&amp;C-Painel de Controle'!$D$46))/1000000),G90+((('R&amp;C-Painel de Controle'!$D$88)*('R&amp;C-Painel de Controle'!$D$44+'R&amp;C-Painel de Controle'!$D$46))/1000000))</f>
        <v>23.401098668438074</v>
      </c>
      <c r="H117" s="296">
        <f>IF('R-Definição'!$E$121="Existente",H90+((('R&amp;C-Painel de Controle'!$D$88+'R&amp;C-Painel de Controle'!$D$89)*('R&amp;C-Painel de Controle'!$D$44+'R&amp;C-Painel de Controle'!$D$46))/1000000),H90+((('R&amp;C-Painel de Controle'!$D$88)*('R&amp;C-Painel de Controle'!$D$44+'R&amp;C-Painel de Controle'!$D$46))/1000000))</f>
        <v>23.401098668438074</v>
      </c>
      <c r="I117" s="296">
        <f>IF('R-Definição'!$E$121="Existente",I90+((('R&amp;C-Painel de Controle'!$D$88+'R&amp;C-Painel de Controle'!$D$89)*('R&amp;C-Painel de Controle'!$D$44+'R&amp;C-Painel de Controle'!$D$46))/1000000),I90+((('R&amp;C-Painel de Controle'!$D$88)*('R&amp;C-Painel de Controle'!$D$44+'R&amp;C-Painel de Controle'!$D$46))/1000000))</f>
        <v>23.401098668438074</v>
      </c>
      <c r="J117" s="296">
        <f>IF('R-Definição'!$E$121="Existente",J90+((('R&amp;C-Painel de Controle'!$D$88+'R&amp;C-Painel de Controle'!$D$89)*('R&amp;C-Painel de Controle'!$D$44+'R&amp;C-Painel de Controle'!$D$46))/1000000),J90+((('R&amp;C-Painel de Controle'!$D$88)*('R&amp;C-Painel de Controle'!$D$44+'R&amp;C-Painel de Controle'!$D$46))/1000000))</f>
        <v>23.401098668438074</v>
      </c>
      <c r="K117" s="296">
        <f>IF('R-Definição'!$E$121="Existente",K90+((('R&amp;C-Painel de Controle'!$D$88+'R&amp;C-Painel de Controle'!$D$89)*('R&amp;C-Painel de Controle'!$D$44+'R&amp;C-Painel de Controle'!$D$46))/1000000),K90+((('R&amp;C-Painel de Controle'!$D$88)*('R&amp;C-Painel de Controle'!$D$44+'R&amp;C-Painel de Controle'!$D$46))/1000000))</f>
        <v>23.401098668438074</v>
      </c>
      <c r="L117" s="296">
        <f>IF('R-Definição'!$E$121="Existente",L90+((('R&amp;C-Painel de Controle'!$D$88+'R&amp;C-Painel de Controle'!$D$89)*('R&amp;C-Painel de Controle'!$D$44+'R&amp;C-Painel de Controle'!$D$46))/1000000),L90+((('R&amp;C-Painel de Controle'!$D$88)*('R&amp;C-Painel de Controle'!$D$44+'R&amp;C-Painel de Controle'!$D$46))/1000000))</f>
        <v>23.401098668438074</v>
      </c>
      <c r="M117" s="296">
        <f>IF('R-Definição'!$E$121="Existente",M90+((('R&amp;C-Painel de Controle'!$D$88+'R&amp;C-Painel de Controle'!$D$89)*('R&amp;C-Painel de Controle'!$D$44+'R&amp;C-Painel de Controle'!$D$46))/1000000),M90+((('R&amp;C-Painel de Controle'!$D$88)*('R&amp;C-Painel de Controle'!$D$44+'R&amp;C-Painel de Controle'!$D$46))/1000000))</f>
        <v>23.401098668438074</v>
      </c>
      <c r="N117" s="296">
        <f>IF('R-Definição'!$E$121="Existente",N90+((('R&amp;C-Painel de Controle'!$D$88+'R&amp;C-Painel de Controle'!$D$89)*('R&amp;C-Painel de Controle'!$D$44+'R&amp;C-Painel de Controle'!$D$46))/1000000),N90+((('R&amp;C-Painel de Controle'!$D$88)*('R&amp;C-Painel de Controle'!$D$44+'R&amp;C-Painel de Controle'!$D$46))/1000000))</f>
        <v>23.401098668438074</v>
      </c>
      <c r="O117" s="296">
        <f>IF('R-Definição'!$E$121="Existente",O90+((('R&amp;C-Painel de Controle'!$D$88+'R&amp;C-Painel de Controle'!$D$89)*('R&amp;C-Painel de Controle'!$D$44+'R&amp;C-Painel de Controle'!$D$46))/1000000),O90+((('R&amp;C-Painel de Controle'!$D$88)*('R&amp;C-Painel de Controle'!$D$44+'R&amp;C-Painel de Controle'!$D$46))/1000000))</f>
        <v>23.401098668438074</v>
      </c>
      <c r="P117" s="296">
        <f>IF('R-Definição'!$E$121="Existente",P90+((('R&amp;C-Painel de Controle'!$D$88+'R&amp;C-Painel de Controle'!$D$89)*('R&amp;C-Painel de Controle'!$D$44+'R&amp;C-Painel de Controle'!$D$46))/1000000),P90+((('R&amp;C-Painel de Controle'!$D$88)*('R&amp;C-Painel de Controle'!$D$44+'R&amp;C-Painel de Controle'!$D$46))/1000000))</f>
        <v>23.401098668438074</v>
      </c>
      <c r="Q117" s="296">
        <f>IF('R-Definição'!$E$121="Existente",Q90+((('R&amp;C-Painel de Controle'!$D$88+'R&amp;C-Painel de Controle'!$D$89)*('R&amp;C-Painel de Controle'!$D$44+'R&amp;C-Painel de Controle'!$D$46))/1000000),Q90+((('R&amp;C-Painel de Controle'!$D$88)*('R&amp;C-Painel de Controle'!$D$44+'R&amp;C-Painel de Controle'!$D$46))/1000000))</f>
        <v>23.401098668438074</v>
      </c>
      <c r="R117" s="296">
        <f>IF('R-Definição'!$E$121="Existente",R90+((('R&amp;C-Painel de Controle'!$D$88+'R&amp;C-Painel de Controle'!$D$89)*('R&amp;C-Painel de Controle'!$D$44+'R&amp;C-Painel de Controle'!$D$46))/1000000),R90+((('R&amp;C-Painel de Controle'!$D$88)*('R&amp;C-Painel de Controle'!$D$44+'R&amp;C-Painel de Controle'!$D$46))/1000000))</f>
        <v>23.401098668438074</v>
      </c>
      <c r="S117" s="296">
        <f>IF('R-Definição'!$E$121="Existente",S90+((('R&amp;C-Painel de Controle'!$D$88+'R&amp;C-Painel de Controle'!$D$89)*('R&amp;C-Painel de Controle'!$D$44+'R&amp;C-Painel de Controle'!$D$46))/1000000),S90+((('R&amp;C-Painel de Controle'!$D$88)*('R&amp;C-Painel de Controle'!$D$44+'R&amp;C-Painel de Controle'!$D$46))/1000000))</f>
        <v>23.401098668438074</v>
      </c>
      <c r="T117" s="296">
        <f>IF('R-Definição'!$E$121="Existente",T90+((('R&amp;C-Painel de Controle'!$D$88+'R&amp;C-Painel de Controle'!$D$89)*('R&amp;C-Painel de Controle'!$D$44+'R&amp;C-Painel de Controle'!$D$46))/1000000),T90+((('R&amp;C-Painel de Controle'!$D$88)*('R&amp;C-Painel de Controle'!$D$44+'R&amp;C-Painel de Controle'!$D$46))/1000000))</f>
        <v>23.401098668438074</v>
      </c>
      <c r="U117" s="296">
        <f>IF('R-Definição'!$E$121="Existente",U90+((('R&amp;C-Painel de Controle'!$D$88+'R&amp;C-Painel de Controle'!$D$89)*('R&amp;C-Painel de Controle'!$D$44+'R&amp;C-Painel de Controle'!$D$46))/1000000),U90+((('R&amp;C-Painel de Controle'!$D$88)*('R&amp;C-Painel de Controle'!$D$44+'R&amp;C-Painel de Controle'!$D$46))/1000000))</f>
        <v>23.401098668438074</v>
      </c>
      <c r="V117" s="296">
        <f>IF('R-Definição'!$E$121="Existente",V90+((('R&amp;C-Painel de Controle'!$D$88+'R&amp;C-Painel de Controle'!$D$89)*('R&amp;C-Painel de Controle'!$D$44+'R&amp;C-Painel de Controle'!$D$46))/1000000),V90+((('R&amp;C-Painel de Controle'!$D$88)*('R&amp;C-Painel de Controle'!$D$44+'R&amp;C-Painel de Controle'!$D$46))/1000000))</f>
        <v>23.401098668438074</v>
      </c>
      <c r="W117" s="296">
        <f>IF('R-Definição'!$E$121="Existente",W90+((('R&amp;C-Painel de Controle'!$D$88+'R&amp;C-Painel de Controle'!$D$89)*('R&amp;C-Painel de Controle'!$D$44+'R&amp;C-Painel de Controle'!$D$46))/1000000),W90+((('R&amp;C-Painel de Controle'!$D$88)*('R&amp;C-Painel de Controle'!$D$44+'R&amp;C-Painel de Controle'!$D$46))/1000000))</f>
        <v>23.401098668438074</v>
      </c>
      <c r="X117" s="296">
        <f>IF('R-Definição'!$E$121="Existente",X90+((('R&amp;C-Painel de Controle'!$D$88+'R&amp;C-Painel de Controle'!$D$89)*('R&amp;C-Painel de Controle'!$D$44+'R&amp;C-Painel de Controle'!$D$46))/1000000),X90+((('R&amp;C-Painel de Controle'!$D$88)*('R&amp;C-Painel de Controle'!$D$44+'R&amp;C-Painel de Controle'!$D$46))/1000000))</f>
        <v>23.401098668438074</v>
      </c>
      <c r="Y117" s="296">
        <f>IF('R-Definição'!$E$121="Existente",Y90+((('R&amp;C-Painel de Controle'!$D$88+'R&amp;C-Painel de Controle'!$D$89)*('R&amp;C-Painel de Controle'!$D$44+'R&amp;C-Painel de Controle'!$D$46))/1000000),Y90+((('R&amp;C-Painel de Controle'!$D$88)*('R&amp;C-Painel de Controle'!$D$44+'R&amp;C-Painel de Controle'!$D$46))/1000000))</f>
        <v>23.401098668438074</v>
      </c>
      <c r="Z117" s="296">
        <f>IF('R-Definição'!$E$121="Existente",Z90+((('R&amp;C-Painel de Controle'!$D$88+'R&amp;C-Painel de Controle'!$D$89)*('R&amp;C-Painel de Controle'!$D$44+'R&amp;C-Painel de Controle'!$D$46))/1000000),Z90+((('R&amp;C-Painel de Controle'!$D$88)*('R&amp;C-Painel de Controle'!$D$44+'R&amp;C-Painel de Controle'!$D$46))/1000000))</f>
        <v>23.401098668438074</v>
      </c>
      <c r="AA117" s="296">
        <f>IF('R-Definição'!$E$121="Existente",AA90+((('R&amp;C-Painel de Controle'!$D$88+'R&amp;C-Painel de Controle'!$D$89)*('R&amp;C-Painel de Controle'!$D$44+'R&amp;C-Painel de Controle'!$D$46))/1000000),AA90+((('R&amp;C-Painel de Controle'!$D$88)*('R&amp;C-Painel de Controle'!$D$44+'R&amp;C-Painel de Controle'!$D$46))/1000000))</f>
        <v>23.401098668438074</v>
      </c>
      <c r="AB117" s="296">
        <f>IF('R-Definição'!$E$121="Existente",AB90+((('R&amp;C-Painel de Controle'!$D$88+'R&amp;C-Painel de Controle'!$D$89)*('R&amp;C-Painel de Controle'!$D$44+'R&amp;C-Painel de Controle'!$D$46))/1000000),AB90+((('R&amp;C-Painel de Controle'!$D$88)*('R&amp;C-Painel de Controle'!$D$44+'R&amp;C-Painel de Controle'!$D$46))/1000000))</f>
        <v>23.401098668438074</v>
      </c>
      <c r="AC117" s="296">
        <f>IF('R-Definição'!$E$121="Existente",AC90+((('R&amp;C-Painel de Controle'!$D$88+'R&amp;C-Painel de Controle'!$D$89)*('R&amp;C-Painel de Controle'!$D$44+'R&amp;C-Painel de Controle'!$D$46))/1000000),AC90+((('R&amp;C-Painel de Controle'!$D$88)*('R&amp;C-Painel de Controle'!$D$44+'R&amp;C-Painel de Controle'!$D$46))/1000000))</f>
        <v>23.401098668438074</v>
      </c>
      <c r="AD117" s="296">
        <f>IF('R-Definição'!$E$121="Existente",AD90+((('R&amp;C-Painel de Controle'!$D$88+'R&amp;C-Painel de Controle'!$D$89)*('R&amp;C-Painel de Controle'!$D$44+'R&amp;C-Painel de Controle'!$D$46))/1000000),AD90+((('R&amp;C-Painel de Controle'!$D$88)*('R&amp;C-Painel de Controle'!$D$44+'R&amp;C-Painel de Controle'!$D$46))/1000000))</f>
        <v>23.401098668438074</v>
      </c>
      <c r="AE117" s="296">
        <f>IF('R-Definição'!$E$121="Existente",AE90+((('R&amp;C-Painel de Controle'!$D$88+'R&amp;C-Painel de Controle'!$D$89)*('R&amp;C-Painel de Controle'!$D$44+'R&amp;C-Painel de Controle'!$D$46))/1000000),AE90+((('R&amp;C-Painel de Controle'!$D$88)*('R&amp;C-Painel de Controle'!$D$44+'R&amp;C-Painel de Controle'!$D$46))/1000000))</f>
        <v>23.401098668438074</v>
      </c>
      <c r="AF117" s="296">
        <f>IF('R-Definição'!$E$121="Existente",AF90+((('R&amp;C-Painel de Controle'!$D$88+'R&amp;C-Painel de Controle'!$D$89)*('R&amp;C-Painel de Controle'!$D$44+'R&amp;C-Painel de Controle'!$D$46))/1000000),AF90+((('R&amp;C-Painel de Controle'!$D$88)*('R&amp;C-Painel de Controle'!$D$44+'R&amp;C-Painel de Controle'!$D$46))/1000000))</f>
        <v>23.401098668438074</v>
      </c>
      <c r="AG117" s="296">
        <f>IF('R-Definição'!$E$121="Existente",AG90+((('R&amp;C-Painel de Controle'!$D$88+'R&amp;C-Painel de Controle'!$D$89)*('R&amp;C-Painel de Controle'!$D$44+'R&amp;C-Painel de Controle'!$D$46))/1000000),AG90+((('R&amp;C-Painel de Controle'!$D$88)*('R&amp;C-Painel de Controle'!$D$44+'R&amp;C-Painel de Controle'!$D$46))/1000000))</f>
        <v>23.401098668438074</v>
      </c>
      <c r="AH117" s="296">
        <f>IF('R-Definição'!$E$121="Existente",AH90+((('R&amp;C-Painel de Controle'!$D$88+'R&amp;C-Painel de Controle'!$D$89)*('R&amp;C-Painel de Controle'!$D$44+'R&amp;C-Painel de Controle'!$D$46))/1000000),AH90+((('R&amp;C-Painel de Controle'!$D$88)*('R&amp;C-Painel de Controle'!$D$44+'R&amp;C-Painel de Controle'!$D$46))/1000000))</f>
        <v>23.401098668438074</v>
      </c>
      <c r="AI117" s="296">
        <f>IF('R-Definição'!$E$121="Existente",AI90+((('R&amp;C-Painel de Controle'!$D$88+'R&amp;C-Painel de Controle'!$D$89)*('R&amp;C-Painel de Controle'!$D$44+'R&amp;C-Painel de Controle'!$D$46))/1000000),AI90+((('R&amp;C-Painel de Controle'!$D$88)*('R&amp;C-Painel de Controle'!$D$44+'R&amp;C-Painel de Controle'!$D$46))/1000000))</f>
        <v>23.401098668438074</v>
      </c>
      <c r="AJ117" s="296">
        <f>IF('R-Definição'!$E$121="Existente",AJ90+((('R&amp;C-Painel de Controle'!$D$88+'R&amp;C-Painel de Controle'!$D$89)*('R&amp;C-Painel de Controle'!$D$44+'R&amp;C-Painel de Controle'!$D$46))/1000000),AJ90+((('R&amp;C-Painel de Controle'!$D$88)*('R&amp;C-Painel de Controle'!$D$44+'R&amp;C-Painel de Controle'!$D$46))/1000000))</f>
        <v>23.401098668438074</v>
      </c>
      <c r="AK117" s="296">
        <f>IF('R-Definição'!$E$121="Existente",AK90+((('R&amp;C-Painel de Controle'!$D$88+'R&amp;C-Painel de Controle'!$D$89)*('R&amp;C-Painel de Controle'!$D$44+'R&amp;C-Painel de Controle'!$D$46))/1000000),AK90+((('R&amp;C-Painel de Controle'!$D$88)*('R&amp;C-Painel de Controle'!$D$44+'R&amp;C-Painel de Controle'!$D$46))/1000000))</f>
        <v>23.401098668438074</v>
      </c>
      <c r="AL117" s="296">
        <f>IF('R-Definição'!$E$121="Existente",AL90+((('R&amp;C-Painel de Controle'!$D$88+'R&amp;C-Painel de Controle'!$D$89)*('R&amp;C-Painel de Controle'!$D$44+'R&amp;C-Painel de Controle'!$D$46))/1000000),AL90+((('R&amp;C-Painel de Controle'!$D$88)*('R&amp;C-Painel de Controle'!$D$44+'R&amp;C-Painel de Controle'!$D$46))/1000000))</f>
        <v>23.401098668438074</v>
      </c>
      <c r="AM117" s="296">
        <f>IF('R-Definição'!$E$121="Existente",AM90+((('R&amp;C-Painel de Controle'!$D$88+'R&amp;C-Painel de Controle'!$D$89)*('R&amp;C-Painel de Controle'!$D$44+'R&amp;C-Painel de Controle'!$D$46))/1000000),AM90+((('R&amp;C-Painel de Controle'!$D$88)*('R&amp;C-Painel de Controle'!$D$44+'R&amp;C-Painel de Controle'!$D$46))/1000000))</f>
        <v>23.401098668438074</v>
      </c>
      <c r="AN117" s="296">
        <f>IF('R-Definição'!$E$121="Existente",AN90+((('R&amp;C-Painel de Controle'!$D$88+'R&amp;C-Painel de Controle'!$D$89)*('R&amp;C-Painel de Controle'!$D$44+'R&amp;C-Painel de Controle'!$D$46))/1000000),AN90+((('R&amp;C-Painel de Controle'!$D$88)*('R&amp;C-Painel de Controle'!$D$44+'R&amp;C-Painel de Controle'!$D$46))/1000000))</f>
        <v>23.401098668438074</v>
      </c>
      <c r="AO117" s="296">
        <f>IF('R-Definição'!$E$121="Existente",AO90+((('R&amp;C-Painel de Controle'!$D$88+'R&amp;C-Painel de Controle'!$D$89)*('R&amp;C-Painel de Controle'!$D$44+'R&amp;C-Painel de Controle'!$D$46))/1000000),AO90+((('R&amp;C-Painel de Controle'!$D$88)*('R&amp;C-Painel de Controle'!$D$44+'R&amp;C-Painel de Controle'!$D$46))/1000000))</f>
        <v>23.401098668438074</v>
      </c>
      <c r="AP117" s="296">
        <f>IF('R-Definição'!$E$121="Existente",AP90+((('R&amp;C-Painel de Controle'!$D$88+'R&amp;C-Painel de Controle'!$D$89)*('R&amp;C-Painel de Controle'!$D$44+'R&amp;C-Painel de Controle'!$D$46))/1000000),AP90+((('R&amp;C-Painel de Controle'!$D$88)*('R&amp;C-Painel de Controle'!$D$44+'R&amp;C-Painel de Controle'!$D$46))/1000000))</f>
        <v>23.401098668438074</v>
      </c>
      <c r="AQ117" s="296">
        <f>IF('R-Definição'!$E$121="Existente",AQ90+((('R&amp;C-Painel de Controle'!$D$88+'R&amp;C-Painel de Controle'!$D$89)*('R&amp;C-Painel de Controle'!$D$44+'R&amp;C-Painel de Controle'!$D$46))/1000000),AQ90+((('R&amp;C-Painel de Controle'!$D$88)*('R&amp;C-Painel de Controle'!$D$44+'R&amp;C-Painel de Controle'!$D$46))/1000000))</f>
        <v>23.401098668438074</v>
      </c>
      <c r="AR117" s="296">
        <f>IF('R-Definição'!$E$121="Existente",AR90+((('R&amp;C-Painel de Controle'!$D$88+'R&amp;C-Painel de Controle'!$D$89)*('R&amp;C-Painel de Controle'!$D$44+'R&amp;C-Painel de Controle'!$D$46))/1000000),AR90+((('R&amp;C-Painel de Controle'!$D$88)*('R&amp;C-Painel de Controle'!$D$44+'R&amp;C-Painel de Controle'!$D$46))/1000000))</f>
        <v>23.401098668438074</v>
      </c>
      <c r="AS117" s="296">
        <f>IF('R-Definição'!$E$121="Existente",AS90+((('R&amp;C-Painel de Controle'!$D$88+'R&amp;C-Painel de Controle'!$D$89)*('R&amp;C-Painel de Controle'!$D$44+'R&amp;C-Painel de Controle'!$D$46))/1000000),AS90+((('R&amp;C-Painel de Controle'!$D$88)*('R&amp;C-Painel de Controle'!$D$44+'R&amp;C-Painel de Controle'!$D$46))/1000000))</f>
        <v>23.401098668438074</v>
      </c>
      <c r="AT117" s="296">
        <f>IF('R-Definição'!$E$121="Existente",AT90+((('R&amp;C-Painel de Controle'!$D$88+'R&amp;C-Painel de Controle'!$D$89)*('R&amp;C-Painel de Controle'!$D$44+'R&amp;C-Painel de Controle'!$D$46))/1000000),AT90+((('R&amp;C-Painel de Controle'!$D$88)*('R&amp;C-Painel de Controle'!$D$44+'R&amp;C-Painel de Controle'!$D$46))/1000000))</f>
        <v>23.401098668438074</v>
      </c>
      <c r="AU117" s="296">
        <f>IF('R-Definição'!$E$121="Existente",AU90+((('R&amp;C-Painel de Controle'!$D$88+'R&amp;C-Painel de Controle'!$D$89)*('R&amp;C-Painel de Controle'!$D$44+'R&amp;C-Painel de Controle'!$D$46))/1000000),AU90+((('R&amp;C-Painel de Controle'!$D$88)*('R&amp;C-Painel de Controle'!$D$44+'R&amp;C-Painel de Controle'!$D$46))/1000000))</f>
        <v>23.401098668438074</v>
      </c>
      <c r="AV117" s="296">
        <f>IF('R-Definição'!$E$121="Existente",AV90+((('R&amp;C-Painel de Controle'!$D$88+'R&amp;C-Painel de Controle'!$D$89)*('R&amp;C-Painel de Controle'!$D$44+'R&amp;C-Painel de Controle'!$D$46))/1000000),AV90+((('R&amp;C-Painel de Controle'!$D$88)*('R&amp;C-Painel de Controle'!$D$44+'R&amp;C-Painel de Controle'!$D$46))/1000000))</f>
        <v>23.401098668438074</v>
      </c>
      <c r="AW117" s="296">
        <f>IF('R-Definição'!$E$121="Existente",AW90+((('R&amp;C-Painel de Controle'!$D$88+'R&amp;C-Painel de Controle'!$D$89)*('R&amp;C-Painel de Controle'!$D$44+'R&amp;C-Painel de Controle'!$D$46))/1000000),AW90+((('R&amp;C-Painel de Controle'!$D$88)*('R&amp;C-Painel de Controle'!$D$44+'R&amp;C-Painel de Controle'!$D$46))/1000000))</f>
        <v>23.401098668438074</v>
      </c>
      <c r="AX117" s="296">
        <f>IF('R-Definição'!$E$121="Existente",AX90+((('R&amp;C-Painel de Controle'!$D$88+'R&amp;C-Painel de Controle'!$D$89)*('R&amp;C-Painel de Controle'!$D$44+'R&amp;C-Painel de Controle'!$D$46))/1000000),AX90+((('R&amp;C-Painel de Controle'!$D$88)*('R&amp;C-Painel de Controle'!$D$44+'R&amp;C-Painel de Controle'!$D$46))/1000000))</f>
        <v>23.401098668438074</v>
      </c>
      <c r="AY117" s="296">
        <f>IF('R-Definição'!$E$121="Existente",AY90+((('R&amp;C-Painel de Controle'!$D$88+'R&amp;C-Painel de Controle'!$D$89)*('R&amp;C-Painel de Controle'!$D$44+'R&amp;C-Painel de Controle'!$D$46))/1000000),AY90+((('R&amp;C-Painel de Controle'!$D$88)*('R&amp;C-Painel de Controle'!$D$44+'R&amp;C-Painel de Controle'!$D$46))/1000000))</f>
        <v>23.401098668438074</v>
      </c>
      <c r="AZ117" s="296">
        <f>IF('R-Definição'!$E$121="Existente",AZ90+((('R&amp;C-Painel de Controle'!$D$88+'R&amp;C-Painel de Controle'!$D$89)*('R&amp;C-Painel de Controle'!$D$44+'R&amp;C-Painel de Controle'!$D$46))/1000000),AZ90+((('R&amp;C-Painel de Controle'!$D$88)*('R&amp;C-Painel de Controle'!$D$44+'R&amp;C-Painel de Controle'!$D$46))/1000000))</f>
        <v>23.401098668438074</v>
      </c>
      <c r="BA117" s="296">
        <f>IF('R-Definição'!$E$121="Existente",BA90+((('R&amp;C-Painel de Controle'!$D$88+'R&amp;C-Painel de Controle'!$D$89)*('R&amp;C-Painel de Controle'!$D$44+'R&amp;C-Painel de Controle'!$D$46))/1000000),BA90+((('R&amp;C-Painel de Controle'!$D$88)*('R&amp;C-Painel de Controle'!$D$44+'R&amp;C-Painel de Controle'!$D$46))/1000000))</f>
        <v>23.401098668438074</v>
      </c>
      <c r="BB117" s="296">
        <f>IF('R-Definição'!$E$121="Existente",BB90+((('R&amp;C-Painel de Controle'!$D$88+'R&amp;C-Painel de Controle'!$D$89)*('R&amp;C-Painel de Controle'!$D$44+'R&amp;C-Painel de Controle'!$D$46))/1000000),BB90+((('R&amp;C-Painel de Controle'!$D$88)*('R&amp;C-Painel de Controle'!$D$44+'R&amp;C-Painel de Controle'!$D$46))/1000000))</f>
        <v>23.401098668438074</v>
      </c>
      <c r="BC117" s="296">
        <f>IF('R-Definição'!$E$121="Existente",BC90+((('R&amp;C-Painel de Controle'!$D$88+'R&amp;C-Painel de Controle'!$D$89)*('R&amp;C-Painel de Controle'!$D$44+'R&amp;C-Painel de Controle'!$D$46))/1000000),BC90+((('R&amp;C-Painel de Controle'!$D$88)*('R&amp;C-Painel de Controle'!$D$44+'R&amp;C-Painel de Controle'!$D$46))/1000000))</f>
        <v>23.401098668438074</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2.5100458750000003</v>
      </c>
      <c r="D119" s="296">
        <f>(D117+'R&amp;C-Painel de Controle'!$D$28)*(1+$C$118)</f>
        <v>2.5100458750000003</v>
      </c>
      <c r="E119" s="296">
        <f>(E117+'R&amp;C-Painel de Controle'!$D$28)*(1+$C$118)</f>
        <v>2.5100458750000003</v>
      </c>
      <c r="F119" s="296">
        <f>(F117+'R&amp;C-Painel de Controle'!$D$28)*(1+$C$118)</f>
        <v>24.401098668438074</v>
      </c>
      <c r="G119" s="296">
        <f>(G117+'R&amp;C-Painel de Controle'!$D$28)*(1+$C$118)</f>
        <v>24.401098668438074</v>
      </c>
      <c r="H119" s="296">
        <f>(H117+'R&amp;C-Painel de Controle'!$D$28)*(1+$C$118)</f>
        <v>24.401098668438074</v>
      </c>
      <c r="I119" s="296">
        <f>(I117+'R&amp;C-Painel de Controle'!$D$28)*(1+$C$118)</f>
        <v>24.401098668438074</v>
      </c>
      <c r="J119" s="296">
        <f>(J117+'R&amp;C-Painel de Controle'!$D$28)*(1+$C$118)</f>
        <v>24.401098668438074</v>
      </c>
      <c r="K119" s="296">
        <f>(K117+'R&amp;C-Painel de Controle'!$D$28)*(1+$C$118)</f>
        <v>24.401098668438074</v>
      </c>
      <c r="L119" s="296">
        <f>(L117+'R&amp;C-Painel de Controle'!$D$28)*(1+$C$118)</f>
        <v>24.401098668438074</v>
      </c>
      <c r="M119" s="296">
        <f>(M117+'R&amp;C-Painel de Controle'!$D$28)*(1+$C$118)</f>
        <v>24.401098668438074</v>
      </c>
      <c r="N119" s="296">
        <f>(N117+'R&amp;C-Painel de Controle'!$D$28)*(1+$C$118)</f>
        <v>24.401098668438074</v>
      </c>
      <c r="O119" s="296">
        <f>(O117+'R&amp;C-Painel de Controle'!$D$28)*(1+$C$118)</f>
        <v>24.401098668438074</v>
      </c>
      <c r="P119" s="296">
        <f>(P117+'R&amp;C-Painel de Controle'!$D$28)*(1+$C$118)</f>
        <v>24.401098668438074</v>
      </c>
      <c r="Q119" s="296">
        <f>(Q117+'R&amp;C-Painel de Controle'!$D$28)*(1+$C$118)</f>
        <v>24.401098668438074</v>
      </c>
      <c r="R119" s="296">
        <f>(R117+'R&amp;C-Painel de Controle'!$D$28)*(1+$C$118)</f>
        <v>24.401098668438074</v>
      </c>
      <c r="S119" s="296">
        <f>(S117+'R&amp;C-Painel de Controle'!$D$28)*(1+$C$118)</f>
        <v>24.401098668438074</v>
      </c>
      <c r="T119" s="296">
        <f>(T117+'R&amp;C-Painel de Controle'!$D$28)*(1+$C$118)</f>
        <v>24.401098668438074</v>
      </c>
      <c r="U119" s="296">
        <f>(U117+'R&amp;C-Painel de Controle'!$D$28)*(1+$C$118)</f>
        <v>24.401098668438074</v>
      </c>
      <c r="V119" s="296">
        <f>(V117+'R&amp;C-Painel de Controle'!$D$28)*(1+$C$118)</f>
        <v>24.401098668438074</v>
      </c>
      <c r="W119" s="296">
        <f>(W117+'R&amp;C-Painel de Controle'!$D$28)*(1+$C$118)</f>
        <v>24.401098668438074</v>
      </c>
      <c r="X119" s="296">
        <f>(X117+'R&amp;C-Painel de Controle'!$D$28)*(1+$C$118)</f>
        <v>24.401098668438074</v>
      </c>
      <c r="Y119" s="296">
        <f>(Y117+'R&amp;C-Painel de Controle'!$D$28)*(1+$C$118)</f>
        <v>24.401098668438074</v>
      </c>
      <c r="Z119" s="296">
        <f>(Z117+'R&amp;C-Painel de Controle'!$D$28)*(1+$C$118)</f>
        <v>24.401098668438074</v>
      </c>
      <c r="AA119" s="296">
        <f>(AA117+'R&amp;C-Painel de Controle'!$D$28)*(1+$C$118)</f>
        <v>24.401098668438074</v>
      </c>
      <c r="AB119" s="296">
        <f>(AB117+'R&amp;C-Painel de Controle'!$D$28)*(1+$C$118)</f>
        <v>24.401098668438074</v>
      </c>
      <c r="AC119" s="296">
        <f>(AC117+'R&amp;C-Painel de Controle'!$D$28)*(1+$C$118)</f>
        <v>24.401098668438074</v>
      </c>
      <c r="AD119" s="296">
        <f>(AD117+'R&amp;C-Painel de Controle'!$D$28)*(1+$C$118)</f>
        <v>24.401098668438074</v>
      </c>
      <c r="AE119" s="296">
        <f>(AE117+'R&amp;C-Painel de Controle'!$D$28)*(1+$C$118)</f>
        <v>24.401098668438074</v>
      </c>
      <c r="AF119" s="296">
        <f>(AF117+'R&amp;C-Painel de Controle'!$D$28)*(1+$C$118)</f>
        <v>24.401098668438074</v>
      </c>
      <c r="AG119" s="296">
        <f>(AG117+'R&amp;C-Painel de Controle'!$D$28)*(1+$C$118)</f>
        <v>24.401098668438074</v>
      </c>
      <c r="AH119" s="296">
        <f>(AH117+'R&amp;C-Painel de Controle'!$D$28)*(1+$C$118)</f>
        <v>24.401098668438074</v>
      </c>
      <c r="AI119" s="296">
        <f>(AI117+'R&amp;C-Painel de Controle'!$D$28)*(1+$C$118)</f>
        <v>24.401098668438074</v>
      </c>
      <c r="AJ119" s="296">
        <f>(AJ117+'R&amp;C-Painel de Controle'!$D$28)*(1+$C$118)</f>
        <v>24.401098668438074</v>
      </c>
      <c r="AK119" s="296">
        <f>(AK117+'R&amp;C-Painel de Controle'!$D$28)*(1+$C$118)</f>
        <v>24.401098668438074</v>
      </c>
      <c r="AL119" s="296">
        <f>(AL117+'R&amp;C-Painel de Controle'!$D$28)*(1+$C$118)</f>
        <v>24.401098668438074</v>
      </c>
      <c r="AM119" s="296">
        <f>(AM117+'R&amp;C-Painel de Controle'!$D$28)*(1+$C$118)</f>
        <v>24.401098668438074</v>
      </c>
      <c r="AN119" s="296">
        <f>(AN117+'R&amp;C-Painel de Controle'!$D$28)*(1+$C$118)</f>
        <v>24.401098668438074</v>
      </c>
      <c r="AO119" s="296">
        <f>(AO117+'R&amp;C-Painel de Controle'!$D$28)*(1+$C$118)</f>
        <v>24.401098668438074</v>
      </c>
      <c r="AP119" s="296">
        <f>(AP117+'R&amp;C-Painel de Controle'!$D$28)*(1+$C$118)</f>
        <v>24.401098668438074</v>
      </c>
      <c r="AQ119" s="296">
        <f>(AQ117+'R&amp;C-Painel de Controle'!$D$28)*(1+$C$118)</f>
        <v>24.401098668438074</v>
      </c>
      <c r="AR119" s="296">
        <f>(AR117+'R&amp;C-Painel de Controle'!$D$28)*(1+$C$118)</f>
        <v>24.401098668438074</v>
      </c>
      <c r="AS119" s="296">
        <f>(AS117+'R&amp;C-Painel de Controle'!$D$28)*(1+$C$118)</f>
        <v>24.401098668438074</v>
      </c>
      <c r="AT119" s="296">
        <f>(AT117+'R&amp;C-Painel de Controle'!$D$28)*(1+$C$118)</f>
        <v>24.401098668438074</v>
      </c>
      <c r="AU119" s="296">
        <f>(AU117+'R&amp;C-Painel de Controle'!$D$28)*(1+$C$118)</f>
        <v>24.401098668438074</v>
      </c>
      <c r="AV119" s="296">
        <f>(AV117+'R&amp;C-Painel de Controle'!$D$28)*(1+$C$118)</f>
        <v>24.401098668438074</v>
      </c>
      <c r="AW119" s="296">
        <f>(AW117+'R&amp;C-Painel de Controle'!$D$28)*(1+$C$118)</f>
        <v>24.401098668438074</v>
      </c>
      <c r="AX119" s="296">
        <f>(AX117+'R&amp;C-Painel de Controle'!$D$28)*(1+$C$118)</f>
        <v>24.401098668438074</v>
      </c>
      <c r="AY119" s="296">
        <f>(AY117+'R&amp;C-Painel de Controle'!$D$28)*(1+$C$118)</f>
        <v>24.401098668438074</v>
      </c>
      <c r="AZ119" s="296">
        <f>(AZ117+'R&amp;C-Painel de Controle'!$D$28)*(1+$C$118)</f>
        <v>24.401098668438074</v>
      </c>
      <c r="BA119" s="296">
        <f>(BA117+'R&amp;C-Painel de Controle'!$D$28)*(1+$C$118)</f>
        <v>24.401098668438074</v>
      </c>
      <c r="BB119" s="296">
        <f>(BB117+'R&amp;C-Painel de Controle'!$D$28)*(1+$C$118)</f>
        <v>24.401098668438074</v>
      </c>
      <c r="BC119" s="296">
        <f>(BC117+'R&amp;C-Painel de Controle'!$D$28)*(1+$C$118)</f>
        <v>24.401098668438074</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78250</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Sim</v>
      </c>
      <c r="D129" s="306">
        <f>D98</f>
        <v>29578.5</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1.3974670084698819</v>
      </c>
      <c r="G131" s="315">
        <f>IF(G45&gt;0,'R&amp;C-Painel de Controle'!$O$59*(1-0.0925)*G35/1000000,0)</f>
        <v>1.4040351034096903</v>
      </c>
      <c r="H131" s="315">
        <f>IF(H45&gt;0,'R&amp;C-Painel de Controle'!$O$59*(1-0.0925)*H35/1000000,0)</f>
        <v>1.4106340683957157</v>
      </c>
      <c r="I131" s="315">
        <f>IF(I45&gt;0,'R&amp;C-Painel de Controle'!$O$59*(1-0.0925)*I35/1000000,0)</f>
        <v>1.4172640485171755</v>
      </c>
      <c r="J131" s="315">
        <f>IF(J45&gt;0,'R&amp;C-Painel de Controle'!$O$59*(1-0.0925)*J35/1000000,0)</f>
        <v>1.4239251895452063</v>
      </c>
      <c r="K131" s="315">
        <f>IF(K45&gt;0,'R&amp;C-Painel de Controle'!$O$59*(1-0.0925)*K35/1000000,0)</f>
        <v>1.4306176379360684</v>
      </c>
      <c r="L131" s="315">
        <f>IF(L45&gt;0,'R&amp;C-Painel de Controle'!$O$59*(1-0.0925)*L35/1000000,0)</f>
        <v>1.4373415408343679</v>
      </c>
      <c r="M131" s="315">
        <f>IF(M45&gt;0,'R&amp;C-Painel de Controle'!$O$59*(1-0.0925)*M35/1000000,0)</f>
        <v>1.4440970460762894</v>
      </c>
      <c r="N131" s="315">
        <f>IF(N45&gt;0,'R&amp;C-Painel de Controle'!$O$59*(1-0.0925)*N35/1000000,0)</f>
        <v>1.4508843021928477</v>
      </c>
      <c r="O131" s="315">
        <f>IF(O45&gt;0,'R&amp;C-Painel de Controle'!$O$59*(1-0.0925)*O35/1000000,0)</f>
        <v>1.4577034584131539</v>
      </c>
      <c r="P131" s="315">
        <f>IF(P45&gt;0,'R&amp;C-Painel de Controle'!$O$59*(1-0.0925)*P35/1000000,0)</f>
        <v>1.4645546646676955</v>
      </c>
      <c r="Q131" s="315">
        <f>IF(Q45&gt;0,'R&amp;C-Painel de Controle'!$O$59*(1-0.0925)*Q35/1000000,0)</f>
        <v>1.4714380715916335</v>
      </c>
      <c r="R131" s="315">
        <f>IF(R45&gt;0,'R&amp;C-Painel de Controle'!$O$59*(1-0.0925)*R35/1000000,0)</f>
        <v>1.4783538305281143</v>
      </c>
      <c r="S131" s="315">
        <f>IF(S45&gt;0,'R&amp;C-Painel de Controle'!$O$59*(1-0.0925)*S35/1000000,0)</f>
        <v>1.4853020935315961</v>
      </c>
      <c r="T131" s="315">
        <f>IF(T45&gt;0,'R&amp;C-Painel de Controle'!$O$59*(1-0.0925)*T35/1000000,0)</f>
        <v>1.4922830133711946</v>
      </c>
      <c r="U131" s="315">
        <f>IF(U45&gt;0,'R&amp;C-Painel de Controle'!$O$59*(1-0.0925)*U35/1000000,0)</f>
        <v>1.4992967435340392</v>
      </c>
      <c r="V131" s="315">
        <f>IF(V45&gt;0,'R&amp;C-Painel de Controle'!$O$59*(1-0.0925)*V35/1000000,0)</f>
        <v>1.5063434382286491</v>
      </c>
      <c r="W131" s="315">
        <f>IF(W45&gt;0,'R&amp;C-Painel de Controle'!$O$59*(1-0.0925)*W35/1000000,0)</f>
        <v>1.5134232523883238</v>
      </c>
      <c r="X131" s="315">
        <f>IF(X45&gt;0,'R&amp;C-Painel de Controle'!$O$59*(1-0.0925)*X35/1000000,0)</f>
        <v>1.5205363416745485</v>
      </c>
      <c r="Y131" s="315">
        <f>IF(Y45&gt;0,'R&amp;C-Painel de Controle'!$O$59*(1-0.0925)*Y35/1000000,0)</f>
        <v>1.5276828624804188</v>
      </c>
      <c r="Z131" s="315">
        <f>IF(Z45&gt;0,'R&amp;C-Painel de Controle'!$O$59*(1-0.0925)*Z35/1000000,0)</f>
        <v>1.5348629719340767</v>
      </c>
      <c r="AA131" s="315">
        <f>IF(AA45&gt;0,'R&amp;C-Painel de Controle'!$O$59*(1-0.0925)*AA35/1000000,0)</f>
        <v>1.5420768279021668</v>
      </c>
      <c r="AB131" s="315">
        <f>IF(AB45&gt;0,'R&amp;C-Painel de Controle'!$O$59*(1-0.0925)*AB35/1000000,0)</f>
        <v>1.5493245889933069</v>
      </c>
      <c r="AC131" s="315">
        <f>IF(AC45&gt;0,'R&amp;C-Painel de Controle'!$O$59*(1-0.0925)*AC35/1000000,0)</f>
        <v>1.5566064145615752</v>
      </c>
      <c r="AD131" s="315">
        <f>IF(AD45&gt;0,'R&amp;C-Painel de Controle'!$O$59*(1-0.0925)*AD35/1000000,0)</f>
        <v>1.5639224647100147</v>
      </c>
      <c r="AE131" s="315">
        <f>IF(AE45&gt;0,'R&amp;C-Painel de Controle'!$O$59*(1-0.0925)*AE35/1000000,0)</f>
        <v>1.5712729002941517</v>
      </c>
      <c r="AF131" s="315">
        <f>IF(AF45&gt;0,'R&amp;C-Painel de Controle'!$O$59*(1-0.0925)*AF35/1000000,0)</f>
        <v>1.5786578829255342</v>
      </c>
      <c r="AG131" s="315">
        <f>IF(AG45&gt;0,'R&amp;C-Painel de Controle'!$O$59*(1-0.0925)*AG35/1000000,0)</f>
        <v>1.586077574975284</v>
      </c>
      <c r="AH131" s="315">
        <f>IF(AH45&gt;0,'R&amp;C-Painel de Controle'!$O$59*(1-0.0925)*AH35/1000000,0)</f>
        <v>1.5935321395776676</v>
      </c>
      <c r="AI131" s="315">
        <f>IF(AI45&gt;0,'R&amp;C-Painel de Controle'!$O$59*(1-0.0925)*AI35/1000000,0)</f>
        <v>1.6010217406336826</v>
      </c>
      <c r="AJ131" s="315">
        <f>IF(AJ45&gt;0,'R&amp;C-Painel de Controle'!$O$59*(1-0.0925)*AJ35/1000000,0)</f>
        <v>1.6085465428146606</v>
      </c>
      <c r="AK131" s="315">
        <f>IF(AK45&gt;0,'R&amp;C-Painel de Controle'!$O$59*(1-0.0925)*AK35/1000000,0)</f>
        <v>1.6161067115658894</v>
      </c>
      <c r="AL131" s="315">
        <f>IF(AL45&gt;0,'R&amp;C-Painel de Controle'!$O$59*(1-0.0925)*AL35/1000000,0)</f>
        <v>1.6237024131102489</v>
      </c>
      <c r="AM131" s="315">
        <f>IF(AM45&gt;0,'R&amp;C-Painel de Controle'!$O$59*(1-0.0925)*AM35/1000000,0)</f>
        <v>1.6313338144518672</v>
      </c>
      <c r="AN131" s="315">
        <f>IF(AN45&gt;0,'R&amp;C-Painel de Controle'!$O$59*(1-0.0925)*AN35/1000000,0)</f>
        <v>1.6390010833797908</v>
      </c>
      <c r="AO131" s="315">
        <f>IF(AO45&gt;0,'R&amp;C-Painel de Controle'!$O$59*(1-0.0925)*AO35/1000000,0)</f>
        <v>1.6467043884716759</v>
      </c>
      <c r="AP131" s="315">
        <f>IF(AP45&gt;0,'R&amp;C-Painel de Controle'!$O$59*(1-0.0925)*AP35/1000000,0)</f>
        <v>1.6544438990974928</v>
      </c>
      <c r="AQ131" s="315">
        <f>IF(AQ45&gt;0,'R&amp;C-Painel de Controle'!$O$59*(1-0.0925)*AQ35/1000000,0)</f>
        <v>1.6622197854232506</v>
      </c>
      <c r="AR131" s="315">
        <f>IF(AR45&gt;0,'R&amp;C-Painel de Controle'!$O$59*(1-0.0925)*AR35/1000000,0)</f>
        <v>1.6700322184147398</v>
      </c>
      <c r="AS131" s="315">
        <f>IF(AS45&gt;0,'R&amp;C-Painel de Controle'!$O$59*(1-0.0925)*AS35/1000000,0)</f>
        <v>1.6778813698412889</v>
      </c>
      <c r="AT131" s="315">
        <f>IF(AT45&gt;0,'R&amp;C-Painel de Controle'!$O$59*(1-0.0925)*AT35/1000000,0)</f>
        <v>1.6857674122795427</v>
      </c>
      <c r="AU131" s="315">
        <f>IF(AU45&gt;0,'R&amp;C-Painel de Controle'!$O$59*(1-0.0925)*AU35/1000000,0)</f>
        <v>1.6936905191172567</v>
      </c>
      <c r="AV131" s="315">
        <f>IF(AV45&gt;0,'R&amp;C-Painel de Controle'!$O$59*(1-0.0925)*AV35/1000000,0)</f>
        <v>1.7016508645571073</v>
      </c>
      <c r="AW131" s="315">
        <f>IF(AW45&gt;0,'R&amp;C-Painel de Controle'!$O$59*(1-0.0925)*AW35/1000000,0)</f>
        <v>1.7096486236205257</v>
      </c>
      <c r="AX131" s="315">
        <f>IF(AX45&gt;0,'R&amp;C-Painel de Controle'!$O$59*(1-0.0925)*AX35/1000000,0)</f>
        <v>1.717683972151542</v>
      </c>
      <c r="AY131" s="315">
        <f>IF(AY45&gt;0,'R&amp;C-Painel de Controle'!$O$59*(1-0.0925)*AY35/1000000,0)</f>
        <v>1.7257570868206542</v>
      </c>
      <c r="AZ131" s="315">
        <f>IF(AZ45&gt;0,'R&amp;C-Painel de Controle'!$O$59*(1-0.0925)*AZ35/1000000,0)</f>
        <v>1.7338681451287112</v>
      </c>
      <c r="BA131" s="315">
        <f>IF(BA45&gt;0,'R&amp;C-Painel de Controle'!$O$59*(1-0.0925)*BA35/1000000,0)</f>
        <v>1.742017325410816</v>
      </c>
      <c r="BB131" s="315">
        <f>IF(BB45&gt;0,'R&amp;C-Painel de Controle'!$O$59*(1-0.0925)*BB35/1000000,0)</f>
        <v>1.7502048068402463</v>
      </c>
      <c r="BC131" s="315">
        <f>IF(BC45&gt;0,'R&amp;C-Painel de Controle'!$O$59*(1-0.0925)*BC35/1000000,0)</f>
        <v>1.7584307694323955</v>
      </c>
      <c r="BD131" s="295"/>
      <c r="BE131" s="295"/>
      <c r="BF131" s="295"/>
    </row>
    <row r="132" spans="2:58" s="197" customFormat="1" ht="18" hidden="1" customHeight="1" outlineLevel="1" x14ac:dyDescent="0.25">
      <c r="B132" s="871" t="str">
        <f>B101</f>
        <v>Prod. CDR TMB — Trat. Mec./Biológ.</v>
      </c>
      <c r="C132" s="306" t="str">
        <f>C101</f>
        <v>Não</v>
      </c>
      <c r="D132" s="306">
        <f>D101</f>
        <v>0</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0</v>
      </c>
      <c r="G134" s="315">
        <f>IF(G48&gt;0,'R&amp;C-Painel de Controle'!$O$62*(1-0.0925)*G35/1000000,0)</f>
        <v>0</v>
      </c>
      <c r="H134" s="315">
        <f>IF(H48&gt;0,'R&amp;C-Painel de Controle'!$O$62*(1-0.0925)*H35/1000000,0)</f>
        <v>0</v>
      </c>
      <c r="I134" s="315">
        <f>IF(I48&gt;0,'R&amp;C-Painel de Controle'!$O$62*(1-0.0925)*I35/1000000,0)</f>
        <v>0</v>
      </c>
      <c r="J134" s="315">
        <f>IF(J48&gt;0,'R&amp;C-Painel de Controle'!$O$62*(1-0.0925)*J35/1000000,0)</f>
        <v>0</v>
      </c>
      <c r="K134" s="315">
        <f>IF(K48&gt;0,'R&amp;C-Painel de Controle'!$O$62*(1-0.0925)*K35/1000000,0)</f>
        <v>0</v>
      </c>
      <c r="L134" s="315">
        <f>IF(L48&gt;0,'R&amp;C-Painel de Controle'!$O$62*(1-0.0925)*L35/1000000,0)</f>
        <v>0</v>
      </c>
      <c r="M134" s="315">
        <f>IF(M48&gt;0,'R&amp;C-Painel de Controle'!$O$62*(1-0.0925)*M35/1000000,0)</f>
        <v>0</v>
      </c>
      <c r="N134" s="315">
        <f>IF(N48&gt;0,'R&amp;C-Painel de Controle'!$O$62*(1-0.0925)*N35/1000000,0)</f>
        <v>0</v>
      </c>
      <c r="O134" s="315">
        <f>IF(O48&gt;0,'R&amp;C-Painel de Controle'!$O$62*(1-0.0925)*O35/1000000,0)</f>
        <v>0</v>
      </c>
      <c r="P134" s="315">
        <f>IF(P48&gt;0,'R&amp;C-Painel de Controle'!$O$62*(1-0.0925)*P35/1000000,0)</f>
        <v>0</v>
      </c>
      <c r="Q134" s="315">
        <f>IF(Q48&gt;0,'R&amp;C-Painel de Controle'!$O$62*(1-0.0925)*Q35/1000000,0)</f>
        <v>0</v>
      </c>
      <c r="R134" s="315">
        <f>IF(R48&gt;0,'R&amp;C-Painel de Controle'!$O$62*(1-0.0925)*R35/1000000,0)</f>
        <v>0</v>
      </c>
      <c r="S134" s="315">
        <f>IF(S48&gt;0,'R&amp;C-Painel de Controle'!$O$62*(1-0.0925)*S35/1000000,0)</f>
        <v>0</v>
      </c>
      <c r="T134" s="315">
        <f>IF(T48&gt;0,'R&amp;C-Painel de Controle'!$O$62*(1-0.0925)*T35/1000000,0)</f>
        <v>0</v>
      </c>
      <c r="U134" s="315">
        <f>IF(U48&gt;0,'R&amp;C-Painel de Controle'!$O$62*(1-0.0925)*U35/1000000,0)</f>
        <v>0</v>
      </c>
      <c r="V134" s="315">
        <f>IF(V48&gt;0,'R&amp;C-Painel de Controle'!$O$62*(1-0.0925)*V35/1000000,0)</f>
        <v>0</v>
      </c>
      <c r="W134" s="315">
        <f>IF(W48&gt;0,'R&amp;C-Painel de Controle'!$O$62*(1-0.0925)*W35/1000000,0)</f>
        <v>0</v>
      </c>
      <c r="X134" s="315">
        <f>IF(X48&gt;0,'R&amp;C-Painel de Controle'!$O$62*(1-0.0925)*X35/1000000,0)</f>
        <v>0</v>
      </c>
      <c r="Y134" s="315">
        <f>IF(Y48&gt;0,'R&amp;C-Painel de Controle'!$O$62*(1-0.0925)*Y35/1000000,0)</f>
        <v>0</v>
      </c>
      <c r="Z134" s="315">
        <f>IF(Z48&gt;0,'R&amp;C-Painel de Controle'!$O$62*(1-0.0925)*Z35/1000000,0)</f>
        <v>0</v>
      </c>
      <c r="AA134" s="315">
        <f>IF(AA48&gt;0,'R&amp;C-Painel de Controle'!$O$62*(1-0.0925)*AA35/1000000,0)</f>
        <v>0</v>
      </c>
      <c r="AB134" s="315">
        <f>IF(AB48&gt;0,'R&amp;C-Painel de Controle'!$O$62*(1-0.0925)*AB35/1000000,0)</f>
        <v>0</v>
      </c>
      <c r="AC134" s="315">
        <f>IF(AC48&gt;0,'R&amp;C-Painel de Controle'!$O$62*(1-0.0925)*AC35/1000000,0)</f>
        <v>0</v>
      </c>
      <c r="AD134" s="315">
        <f>IF(AD48&gt;0,'R&amp;C-Painel de Controle'!$O$62*(1-0.0925)*AD35/1000000,0)</f>
        <v>0</v>
      </c>
      <c r="AE134" s="315">
        <f>IF(AE48&gt;0,'R&amp;C-Painel de Controle'!$O$62*(1-0.0925)*AE35/1000000,0)</f>
        <v>0</v>
      </c>
      <c r="AF134" s="315">
        <f>IF(AF48&gt;0,'R&amp;C-Painel de Controle'!$O$62*(1-0.0925)*AF35/1000000,0)</f>
        <v>0</v>
      </c>
      <c r="AG134" s="315">
        <f>IF(AG48&gt;0,'R&amp;C-Painel de Controle'!$O$62*(1-0.0925)*AG35/1000000,0)</f>
        <v>0</v>
      </c>
      <c r="AH134" s="315">
        <f>IF(AH48&gt;0,'R&amp;C-Painel de Controle'!$O$62*(1-0.0925)*AH35/1000000,0)</f>
        <v>0</v>
      </c>
      <c r="AI134" s="315">
        <f>IF(AI48&gt;0,'R&amp;C-Painel de Controle'!$O$62*(1-0.0925)*AI35/1000000,0)</f>
        <v>0</v>
      </c>
      <c r="AJ134" s="315">
        <f>IF(AJ48&gt;0,'R&amp;C-Painel de Controle'!$O$62*(1-0.0925)*AJ35/1000000,0)</f>
        <v>0</v>
      </c>
      <c r="AK134" s="315">
        <f>IF(AK48&gt;0,'R&amp;C-Painel de Controle'!$O$62*(1-0.0925)*AK35/1000000,0)</f>
        <v>0</v>
      </c>
      <c r="AL134" s="315">
        <f>IF(AL48&gt;0,'R&amp;C-Painel de Controle'!$O$62*(1-0.0925)*AL35/1000000,0)</f>
        <v>0</v>
      </c>
      <c r="AM134" s="315">
        <f>IF(AM48&gt;0,'R&amp;C-Painel de Controle'!$O$62*(1-0.0925)*AM35/1000000,0)</f>
        <v>0</v>
      </c>
      <c r="AN134" s="315">
        <f>IF(AN48&gt;0,'R&amp;C-Painel de Controle'!$O$62*(1-0.0925)*AN35/1000000,0)</f>
        <v>0</v>
      </c>
      <c r="AO134" s="315">
        <f>IF(AO48&gt;0,'R&amp;C-Painel de Controle'!$O$62*(1-0.0925)*AO35/1000000,0)</f>
        <v>0</v>
      </c>
      <c r="AP134" s="315">
        <f>IF(AP48&gt;0,'R&amp;C-Painel de Controle'!$O$62*(1-0.0925)*AP35/1000000,0)</f>
        <v>0</v>
      </c>
      <c r="AQ134" s="315">
        <f>IF(AQ48&gt;0,'R&amp;C-Painel de Controle'!$O$62*(1-0.0925)*AQ35/1000000,0)</f>
        <v>0</v>
      </c>
      <c r="AR134" s="315">
        <f>IF(AR48&gt;0,'R&amp;C-Painel de Controle'!$O$62*(1-0.0925)*AR35/1000000,0)</f>
        <v>0</v>
      </c>
      <c r="AS134" s="315">
        <f>IF(AS48&gt;0,'R&amp;C-Painel de Controle'!$O$62*(1-0.0925)*AS35/1000000,0)</f>
        <v>0</v>
      </c>
      <c r="AT134" s="315">
        <f>IF(AT48&gt;0,'R&amp;C-Painel de Controle'!$O$62*(1-0.0925)*AT35/1000000,0)</f>
        <v>0</v>
      </c>
      <c r="AU134" s="315">
        <f>IF(AU48&gt;0,'R&amp;C-Painel de Controle'!$O$62*(1-0.0925)*AU35/1000000,0)</f>
        <v>0</v>
      </c>
      <c r="AV134" s="315">
        <f>IF(AV48&gt;0,'R&amp;C-Painel de Controle'!$O$62*(1-0.0925)*AV35/1000000,0)</f>
        <v>0</v>
      </c>
      <c r="AW134" s="315">
        <f>IF(AW48&gt;0,'R&amp;C-Painel de Controle'!$O$62*(1-0.0925)*AW35/1000000,0)</f>
        <v>0</v>
      </c>
      <c r="AX134" s="315">
        <f>IF(AX48&gt;0,'R&amp;C-Painel de Controle'!$O$62*(1-0.0925)*AX35/1000000,0)</f>
        <v>0</v>
      </c>
      <c r="AY134" s="315">
        <f>IF(AY48&gt;0,'R&amp;C-Painel de Controle'!$O$62*(1-0.0925)*AY35/1000000,0)</f>
        <v>0</v>
      </c>
      <c r="AZ134" s="315">
        <f>IF(AZ48&gt;0,'R&amp;C-Painel de Controle'!$O$62*(1-0.0925)*AZ35/1000000,0)</f>
        <v>0</v>
      </c>
      <c r="BA134" s="315">
        <f>IF(BA48&gt;0,'R&amp;C-Painel de Controle'!$O$62*(1-0.0925)*BA35/1000000,0)</f>
        <v>0</v>
      </c>
      <c r="BB134" s="315">
        <f>IF(BB48&gt;0,'R&amp;C-Painel de Controle'!$O$62*(1-0.0925)*BB35/1000000,0)</f>
        <v>0</v>
      </c>
      <c r="BC134" s="315">
        <f>IF(BC48&gt;0,'R&amp;C-Painel de Controle'!$O$62*(1-0.0925)*BC35/1000000,0)</f>
        <v>0</v>
      </c>
      <c r="BD134" s="295"/>
      <c r="BE134" s="295"/>
      <c r="BF134" s="295"/>
    </row>
    <row r="135" spans="2:58" s="197" customFormat="1" ht="18" hidden="1" customHeight="1" outlineLevel="1" x14ac:dyDescent="0.25">
      <c r="B135" s="871" t="str">
        <f>B104</f>
        <v>Biodigestão Anaeróbia</v>
      </c>
      <c r="C135" s="306" t="str">
        <f>C104</f>
        <v>Sim</v>
      </c>
      <c r="D135" s="306">
        <f>D104</f>
        <v>34187.424999999996</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4.5347033541900119</v>
      </c>
      <c r="G137" s="315">
        <f>IF(G51&gt;0,'R&amp;C-Painel de Controle'!$O$65*(1-0.0925-$C$10)*G35/1000000,0)</f>
        <v>4.5560164599547042</v>
      </c>
      <c r="H137" s="315">
        <f>IF(H51&gt;0,'R&amp;C-Painel de Controle'!$O$65*(1-0.0925-$C$10)*H35/1000000,0)</f>
        <v>4.5774297373164909</v>
      </c>
      <c r="I137" s="315">
        <f>IF(I51&gt;0,'R&amp;C-Painel de Controle'!$O$65*(1-0.0925-$C$10)*I35/1000000,0)</f>
        <v>4.5989436570818789</v>
      </c>
      <c r="J137" s="315">
        <f>IF(J51&gt;0,'R&amp;C-Painel de Controle'!$O$65*(1-0.0925-$C$10)*J35/1000000,0)</f>
        <v>4.6205586922701638</v>
      </c>
      <c r="K137" s="315">
        <f>IF(K51&gt;0,'R&amp;C-Painel de Controle'!$O$65*(1-0.0925-$C$10)*K35/1000000,0)</f>
        <v>4.6422753181238328</v>
      </c>
      <c r="L137" s="315">
        <f>IF(L51&gt;0,'R&amp;C-Painel de Controle'!$O$65*(1-0.0925-$C$10)*L35/1000000,0)</f>
        <v>4.6640940121190138</v>
      </c>
      <c r="M137" s="315">
        <f>IF(M51&gt;0,'R&amp;C-Painel de Controle'!$O$65*(1-0.0925-$C$10)*M35/1000000,0)</f>
        <v>4.686015253975973</v>
      </c>
      <c r="N137" s="315">
        <f>IF(N51&gt;0,'R&amp;C-Painel de Controle'!$O$65*(1-0.0925-$C$10)*N35/1000000,0)</f>
        <v>4.7080395256696592</v>
      </c>
      <c r="O137" s="315">
        <f>IF(O51&gt;0,'R&amp;C-Painel de Controle'!$O$65*(1-0.0925-$C$10)*O35/1000000,0)</f>
        <v>4.7301673114403062</v>
      </c>
      <c r="P137" s="315">
        <f>IF(P51&gt;0,'R&amp;C-Painel de Controle'!$O$65*(1-0.0925-$C$10)*P35/1000000,0)</f>
        <v>4.7523990978040755</v>
      </c>
      <c r="Q137" s="315">
        <f>IF(Q51&gt;0,'R&amp;C-Painel de Controle'!$O$65*(1-0.0925-$C$10)*Q35/1000000,0)</f>
        <v>4.7747353735637548</v>
      </c>
      <c r="R137" s="315">
        <f>IF(R51&gt;0,'R&amp;C-Painel de Controle'!$O$65*(1-0.0925-$C$10)*R35/1000000,0)</f>
        <v>4.7971766298195027</v>
      </c>
      <c r="S137" s="315">
        <f>IF(S51&gt;0,'R&amp;C-Painel de Controle'!$O$65*(1-0.0925-$C$10)*S35/1000000,0)</f>
        <v>4.8197233599796547</v>
      </c>
      <c r="T137" s="315">
        <f>IF(T51&gt;0,'R&amp;C-Painel de Controle'!$O$65*(1-0.0925-$C$10)*T35/1000000,0)</f>
        <v>4.842376059771559</v>
      </c>
      <c r="U137" s="315">
        <f>IF(U51&gt;0,'R&amp;C-Painel de Controle'!$O$65*(1-0.0925-$C$10)*U35/1000000,0)</f>
        <v>4.8651352272524848</v>
      </c>
      <c r="V137" s="315">
        <f>IF(V51&gt;0,'R&amp;C-Painel de Controle'!$O$65*(1-0.0925-$C$10)*V35/1000000,0)</f>
        <v>4.888001362820571</v>
      </c>
      <c r="W137" s="315">
        <f>IF(W51&gt;0,'R&amp;C-Painel de Controle'!$O$65*(1-0.0925-$C$10)*W35/1000000,0)</f>
        <v>4.910974969225828</v>
      </c>
      <c r="X137" s="315">
        <f>IF(X51&gt;0,'R&amp;C-Painel de Controle'!$O$65*(1-0.0925-$C$10)*X35/1000000,0)</f>
        <v>4.9340565515811878</v>
      </c>
      <c r="Y137" s="315">
        <f>IF(Y51&gt;0,'R&amp;C-Painel de Controle'!$O$65*(1-0.0925-$C$10)*Y35/1000000,0)</f>
        <v>4.9572466173736194</v>
      </c>
      <c r="Z137" s="315">
        <f>IF(Z51&gt;0,'R&amp;C-Painel de Controle'!$O$65*(1-0.0925-$C$10)*Z35/1000000,0)</f>
        <v>4.9805456764752751</v>
      </c>
      <c r="AA137" s="315">
        <f>IF(AA51&gt;0,'R&amp;C-Painel de Controle'!$O$65*(1-0.0925-$C$10)*AA35/1000000,0)</f>
        <v>5.0039542411547089</v>
      </c>
      <c r="AB137" s="315">
        <f>IF(AB51&gt;0,'R&amp;C-Painel de Controle'!$O$65*(1-0.0925-$C$10)*AB35/1000000,0)</f>
        <v>5.0274728260881361</v>
      </c>
      <c r="AC137" s="315">
        <f>IF(AC51&gt;0,'R&amp;C-Painel de Controle'!$O$65*(1-0.0925-$C$10)*AC35/1000000,0)</f>
        <v>5.0511019483707491</v>
      </c>
      <c r="AD137" s="315">
        <f>IF(AD51&gt;0,'R&amp;C-Painel de Controle'!$O$65*(1-0.0925-$C$10)*AD35/1000000,0)</f>
        <v>5.0748421275280915</v>
      </c>
      <c r="AE137" s="315">
        <f>IF(AE51&gt;0,'R&amp;C-Painel de Controle'!$O$65*(1-0.0925-$C$10)*AE35/1000000,0)</f>
        <v>5.0986938855274726</v>
      </c>
      <c r="AF137" s="315">
        <f>IF(AF51&gt;0,'R&amp;C-Painel de Controle'!$O$65*(1-0.0925-$C$10)*AF35/1000000,0)</f>
        <v>5.1226577467894527</v>
      </c>
      <c r="AG137" s="315">
        <f>IF(AG51&gt;0,'R&amp;C-Painel de Controle'!$O$65*(1-0.0925-$C$10)*AG35/1000000,0)</f>
        <v>5.1467342381993628</v>
      </c>
      <c r="AH137" s="315">
        <f>IF(AH51&gt;0,'R&amp;C-Painel de Controle'!$O$65*(1-0.0925-$C$10)*AH35/1000000,0)</f>
        <v>5.1709238891188987</v>
      </c>
      <c r="AI137" s="315">
        <f>IF(AI51&gt;0,'R&amp;C-Painel de Controle'!$O$65*(1-0.0925-$C$10)*AI35/1000000,0)</f>
        <v>5.195227231397757</v>
      </c>
      <c r="AJ137" s="315">
        <f>IF(AJ51&gt;0,'R&amp;C-Painel de Controle'!$O$65*(1-0.0925-$C$10)*AJ35/1000000,0)</f>
        <v>5.2196447993853257</v>
      </c>
      <c r="AK137" s="315">
        <f>IF(AK51&gt;0,'R&amp;C-Painel de Controle'!$O$65*(1-0.0925-$C$10)*AK35/1000000,0)</f>
        <v>5.2441771299424369</v>
      </c>
      <c r="AL137" s="315">
        <f>IF(AL51&gt;0,'R&amp;C-Painel de Controle'!$O$65*(1-0.0925-$C$10)*AL35/1000000,0)</f>
        <v>5.2688247624531659</v>
      </c>
      <c r="AM137" s="315">
        <f>IF(AM51&gt;0,'R&amp;C-Painel de Controle'!$O$65*(1-0.0925-$C$10)*AM35/1000000,0)</f>
        <v>5.293588238836695</v>
      </c>
      <c r="AN137" s="315">
        <f>IF(AN51&gt;0,'R&amp;C-Painel de Controle'!$O$65*(1-0.0925-$C$10)*AN35/1000000,0)</f>
        <v>5.3184681035592281</v>
      </c>
      <c r="AO137" s="315">
        <f>IF(AO51&gt;0,'R&amp;C-Painel de Controle'!$O$65*(1-0.0925-$C$10)*AO35/1000000,0)</f>
        <v>5.3434649036459563</v>
      </c>
      <c r="AP137" s="315">
        <f>IF(AP51&gt;0,'R&amp;C-Painel de Controle'!$O$65*(1-0.0925-$C$10)*AP35/1000000,0)</f>
        <v>5.3685791886930918</v>
      </c>
      <c r="AQ137" s="315">
        <f>IF(AQ51&gt;0,'R&amp;C-Painel de Controle'!$O$65*(1-0.0925-$C$10)*AQ35/1000000,0)</f>
        <v>5.3938115108799485</v>
      </c>
      <c r="AR137" s="315">
        <f>IF(AR51&gt;0,'R&amp;C-Painel de Controle'!$O$65*(1-0.0925-$C$10)*AR35/1000000,0)</f>
        <v>5.4191624249810841</v>
      </c>
      <c r="AS137" s="315">
        <f>IF(AS51&gt;0,'R&amp;C-Painel de Controle'!$O$65*(1-0.0925-$C$10)*AS35/1000000,0)</f>
        <v>5.4446324883784953</v>
      </c>
      <c r="AT137" s="315">
        <f>IF(AT51&gt;0,'R&amp;C-Painel de Controle'!$O$65*(1-0.0925-$C$10)*AT35/1000000,0)</f>
        <v>5.4702222610738733</v>
      </c>
      <c r="AU137" s="315">
        <f>IF(AU51&gt;0,'R&amp;C-Painel de Controle'!$O$65*(1-0.0925-$C$10)*AU35/1000000,0)</f>
        <v>5.4959323057009195</v>
      </c>
      <c r="AV137" s="315">
        <f>IF(AV51&gt;0,'R&amp;C-Painel de Controle'!$O$65*(1-0.0925-$C$10)*AV35/1000000,0)</f>
        <v>5.5217631875377142</v>
      </c>
      <c r="AW137" s="315">
        <f>IF(AW51&gt;0,'R&amp;C-Painel de Controle'!$O$65*(1-0.0925-$C$10)*AW35/1000000,0)</f>
        <v>5.5477154745191406</v>
      </c>
      <c r="AX137" s="315">
        <f>IF(AX51&gt;0,'R&amp;C-Painel de Controle'!$O$65*(1-0.0925-$C$10)*AX35/1000000,0)</f>
        <v>5.5737897372493803</v>
      </c>
      <c r="AY137" s="315">
        <f>IF(AY51&gt;0,'R&amp;C-Painel de Controle'!$O$65*(1-0.0925-$C$10)*AY35/1000000,0)</f>
        <v>5.599986549014452</v>
      </c>
      <c r="AZ137" s="315">
        <f>IF(AZ51&gt;0,'R&amp;C-Painel de Controle'!$O$65*(1-0.0925-$C$10)*AZ35/1000000,0)</f>
        <v>5.6263064857948191</v>
      </c>
      <c r="BA137" s="315">
        <f>IF(BA51&gt;0,'R&amp;C-Painel de Controle'!$O$65*(1-0.0925-$C$10)*BA35/1000000,0)</f>
        <v>5.652750126278054</v>
      </c>
      <c r="BB137" s="315">
        <f>IF(BB51&gt;0,'R&amp;C-Painel de Controle'!$O$65*(1-0.0925-$C$10)*BB35/1000000,0)</f>
        <v>5.6793180518715598</v>
      </c>
      <c r="BC137" s="315">
        <f>IF(BC51&gt;0,'R&amp;C-Painel de Controle'!$O$65*(1-0.0925-$C$10)*BC35/1000000,0)</f>
        <v>5.7060108467153556</v>
      </c>
      <c r="BD137" s="295"/>
      <c r="BE137" s="295"/>
      <c r="BF137" s="295"/>
    </row>
    <row r="138" spans="2:58" s="197" customFormat="1" ht="18" hidden="1" customHeight="1" outlineLevel="1" x14ac:dyDescent="0.25">
      <c r="B138" s="871" t="str">
        <f>B107</f>
        <v>Compostagem</v>
      </c>
      <c r="C138" s="306" t="str">
        <f>C107</f>
        <v>Sim</v>
      </c>
      <c r="D138" s="306">
        <f>D107</f>
        <v>29059.311249999995</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Não</v>
      </c>
      <c r="D141" s="306">
        <f>D110</f>
        <v>0</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0</v>
      </c>
      <c r="G143" s="315">
        <f>IF(G57&gt;0,'R&amp;C-Painel de Controle'!$O$71*(1-0.0925)*G35/1000000,0)</f>
        <v>0</v>
      </c>
      <c r="H143" s="315">
        <f>IF(H57&gt;0,'R&amp;C-Painel de Controle'!$O$71*(1-0.0925)*H35/1000000,0)</f>
        <v>0</v>
      </c>
      <c r="I143" s="315">
        <f>IF(I57&gt;0,'R&amp;C-Painel de Controle'!$O$71*(1-0.0925)*I35/1000000,0)</f>
        <v>0</v>
      </c>
      <c r="J143" s="315">
        <f>IF(J57&gt;0,'R&amp;C-Painel de Controle'!$O$71*(1-0.0925)*J35/1000000,0)</f>
        <v>0</v>
      </c>
      <c r="K143" s="315">
        <f>IF(K57&gt;0,'R&amp;C-Painel de Controle'!$O$71*(1-0.0925)*K35/1000000,0)</f>
        <v>0</v>
      </c>
      <c r="L143" s="315">
        <f>IF(L57&gt;0,'R&amp;C-Painel de Controle'!$O$71*(1-0.0925)*L35/1000000,0)</f>
        <v>0</v>
      </c>
      <c r="M143" s="315">
        <f>IF(M57&gt;0,'R&amp;C-Painel de Controle'!$O$71*(1-0.0925)*M35/1000000,0)</f>
        <v>0</v>
      </c>
      <c r="N143" s="315">
        <f>IF(N57&gt;0,'R&amp;C-Painel de Controle'!$O$71*(1-0.0925)*N35/1000000,0)</f>
        <v>0</v>
      </c>
      <c r="O143" s="315">
        <f>IF(O57&gt;0,'R&amp;C-Painel de Controle'!$O$71*(1-0.0925)*O35/1000000,0)</f>
        <v>0</v>
      </c>
      <c r="P143" s="315">
        <f>IF(P57&gt;0,'R&amp;C-Painel de Controle'!$O$71*(1-0.0925)*P35/1000000,0)</f>
        <v>0</v>
      </c>
      <c r="Q143" s="315">
        <f>IF(Q57&gt;0,'R&amp;C-Painel de Controle'!$O$71*(1-0.0925)*Q35/1000000,0)</f>
        <v>0</v>
      </c>
      <c r="R143" s="315">
        <f>IF(R57&gt;0,'R&amp;C-Painel de Controle'!$O$71*(1-0.0925)*R35/1000000,0)</f>
        <v>0</v>
      </c>
      <c r="S143" s="315">
        <f>IF(S57&gt;0,'R&amp;C-Painel de Controle'!$O$71*(1-0.0925)*S35/1000000,0)</f>
        <v>0</v>
      </c>
      <c r="T143" s="315">
        <f>IF(T57&gt;0,'R&amp;C-Painel de Controle'!$O$71*(1-0.0925)*T35/1000000,0)</f>
        <v>0</v>
      </c>
      <c r="U143" s="315">
        <f>IF(U57&gt;0,'R&amp;C-Painel de Controle'!$O$71*(1-0.0925)*U35/1000000,0)</f>
        <v>0</v>
      </c>
      <c r="V143" s="315">
        <f>IF(V57&gt;0,'R&amp;C-Painel de Controle'!$O$71*(1-0.0925)*V35/1000000,0)</f>
        <v>0</v>
      </c>
      <c r="W143" s="315">
        <f>IF(W57&gt;0,'R&amp;C-Painel de Controle'!$O$71*(1-0.0925)*W35/1000000,0)</f>
        <v>0</v>
      </c>
      <c r="X143" s="315">
        <f>IF(X57&gt;0,'R&amp;C-Painel de Controle'!$O$71*(1-0.0925)*X35/1000000,0)</f>
        <v>0</v>
      </c>
      <c r="Y143" s="315">
        <f>IF(Y57&gt;0,'R&amp;C-Painel de Controle'!$O$71*(1-0.0925)*Y35/1000000,0)</f>
        <v>0</v>
      </c>
      <c r="Z143" s="315">
        <f>IF(Z57&gt;0,'R&amp;C-Painel de Controle'!$O$71*(1-0.0925)*Z35/1000000,0)</f>
        <v>0</v>
      </c>
      <c r="AA143" s="315">
        <f>IF(AA57&gt;0,'R&amp;C-Painel de Controle'!$O$71*(1-0.0925)*AA35/1000000,0)</f>
        <v>0</v>
      </c>
      <c r="AB143" s="315">
        <f>IF(AB57&gt;0,'R&amp;C-Painel de Controle'!$O$71*(1-0.0925)*AB35/1000000,0)</f>
        <v>0</v>
      </c>
      <c r="AC143" s="315">
        <f>IF(AC57&gt;0,'R&amp;C-Painel de Controle'!$O$71*(1-0.0925)*AC35/1000000,0)</f>
        <v>0</v>
      </c>
      <c r="AD143" s="315">
        <f>IF(AD57&gt;0,'R&amp;C-Painel de Controle'!$O$71*(1-0.0925)*AD35/1000000,0)</f>
        <v>0</v>
      </c>
      <c r="AE143" s="315">
        <f>IF(AE57&gt;0,'R&amp;C-Painel de Controle'!$O$71*(1-0.0925)*AE35/1000000,0)</f>
        <v>0</v>
      </c>
      <c r="AF143" s="315">
        <f>IF(AF57&gt;0,'R&amp;C-Painel de Controle'!$O$71*(1-0.0925)*AF35/1000000,0)</f>
        <v>0</v>
      </c>
      <c r="AG143" s="315">
        <f>IF(AG57&gt;0,'R&amp;C-Painel de Controle'!$O$71*(1-0.0925)*AG35/1000000,0)</f>
        <v>0</v>
      </c>
      <c r="AH143" s="315">
        <f>IF(AH57&gt;0,'R&amp;C-Painel de Controle'!$O$71*(1-0.0925)*AH35/1000000,0)</f>
        <v>0</v>
      </c>
      <c r="AI143" s="315">
        <f>IF(AI57&gt;0,'R&amp;C-Painel de Controle'!$O$71*(1-0.0925)*AI35/1000000,0)</f>
        <v>0</v>
      </c>
      <c r="AJ143" s="315">
        <f>IF(AJ57&gt;0,'R&amp;C-Painel de Controle'!$O$71*(1-0.0925)*AJ35/1000000,0)</f>
        <v>0</v>
      </c>
      <c r="AK143" s="315">
        <f>IF(AK57&gt;0,'R&amp;C-Painel de Controle'!$O$71*(1-0.0925)*AK35/1000000,0)</f>
        <v>0</v>
      </c>
      <c r="AL143" s="315">
        <f>IF(AL57&gt;0,'R&amp;C-Painel de Controle'!$O$71*(1-0.0925)*AL35/1000000,0)</f>
        <v>0</v>
      </c>
      <c r="AM143" s="315">
        <f>IF(AM57&gt;0,'R&amp;C-Painel de Controle'!$O$71*(1-0.0925)*AM35/1000000,0)</f>
        <v>0</v>
      </c>
      <c r="AN143" s="315">
        <f>IF(AN57&gt;0,'R&amp;C-Painel de Controle'!$O$71*(1-0.0925)*AN35/1000000,0)</f>
        <v>0</v>
      </c>
      <c r="AO143" s="315">
        <f>IF(AO57&gt;0,'R&amp;C-Painel de Controle'!$O$71*(1-0.0925)*AO35/1000000,0)</f>
        <v>0</v>
      </c>
      <c r="AP143" s="315">
        <f>IF(AP57&gt;0,'R&amp;C-Painel de Controle'!$O$71*(1-0.0925)*AP35/1000000,0)</f>
        <v>0</v>
      </c>
      <c r="AQ143" s="315">
        <f>IF(AQ57&gt;0,'R&amp;C-Painel de Controle'!$O$71*(1-0.0925)*AQ35/1000000,0)</f>
        <v>0</v>
      </c>
      <c r="AR143" s="315">
        <f>IF(AR57&gt;0,'R&amp;C-Painel de Controle'!$O$71*(1-0.0925)*AR35/1000000,0)</f>
        <v>0</v>
      </c>
      <c r="AS143" s="315">
        <f>IF(AS57&gt;0,'R&amp;C-Painel de Controle'!$O$71*(1-0.0925)*AS35/1000000,0)</f>
        <v>0</v>
      </c>
      <c r="AT143" s="315">
        <f>IF(AT57&gt;0,'R&amp;C-Painel de Controle'!$O$71*(1-0.0925)*AT35/1000000,0)</f>
        <v>0</v>
      </c>
      <c r="AU143" s="315">
        <f>IF(AU57&gt;0,'R&amp;C-Painel de Controle'!$O$71*(1-0.0925)*AU35/1000000,0)</f>
        <v>0</v>
      </c>
      <c r="AV143" s="315">
        <f>IF(AV57&gt;0,'R&amp;C-Painel de Controle'!$O$71*(1-0.0925)*AV35/1000000,0)</f>
        <v>0</v>
      </c>
      <c r="AW143" s="315">
        <f>IF(AW57&gt;0,'R&amp;C-Painel de Controle'!$O$71*(1-0.0925)*AW35/1000000,0)</f>
        <v>0</v>
      </c>
      <c r="AX143" s="315">
        <f>IF(AX57&gt;0,'R&amp;C-Painel de Controle'!$O$71*(1-0.0925)*AX35/1000000,0)</f>
        <v>0</v>
      </c>
      <c r="AY143" s="315">
        <f>IF(AY57&gt;0,'R&amp;C-Painel de Controle'!$O$71*(1-0.0925)*AY35/1000000,0)</f>
        <v>0</v>
      </c>
      <c r="AZ143" s="315">
        <f>IF(AZ57&gt;0,'R&amp;C-Painel de Controle'!$O$71*(1-0.0925)*AZ35/1000000,0)</f>
        <v>0</v>
      </c>
      <c r="BA143" s="315">
        <f>IF(BA57&gt;0,'R&amp;C-Painel de Controle'!$O$71*(1-0.0925)*BA35/1000000,0)</f>
        <v>0</v>
      </c>
      <c r="BB143" s="315">
        <f>IF(BB57&gt;0,'R&amp;C-Painel de Controle'!$O$71*(1-0.0925)*BB35/1000000,0)</f>
        <v>0</v>
      </c>
      <c r="BC143" s="315">
        <f>IF(BC57&gt;0,'R&amp;C-Painel de Controle'!$O$71*(1-0.0925)*BC35/1000000,0)</f>
        <v>0</v>
      </c>
      <c r="BD143" s="295"/>
      <c r="BE143" s="295"/>
      <c r="BF143" s="295"/>
    </row>
    <row r="144" spans="2:58" s="197" customFormat="1" ht="18" hidden="1" customHeight="1" outlineLevel="1" x14ac:dyDescent="0.25">
      <c r="B144" s="871" t="str">
        <f>B113</f>
        <v>Aterro Sanitário</v>
      </c>
      <c r="C144" s="306" t="str">
        <f>C113</f>
        <v>Sim</v>
      </c>
      <c r="D144" s="306">
        <f>D113</f>
        <v>49077.715312500004</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21.499529567575131</v>
      </c>
      <c r="D148" s="296">
        <f t="shared" si="51"/>
        <v>21.600577356542733</v>
      </c>
      <c r="E148" s="296">
        <f t="shared" si="51"/>
        <v>21.70210007011848</v>
      </c>
      <c r="F148" s="296">
        <f t="shared" si="51"/>
        <v>21.804099940448037</v>
      </c>
      <c r="G148" s="296">
        <f t="shared" si="51"/>
        <v>21.90657921016814</v>
      </c>
      <c r="H148" s="296">
        <f t="shared" si="51"/>
        <v>22.009540132455928</v>
      </c>
      <c r="I148" s="296">
        <f t="shared" si="51"/>
        <v>22.112984971078468</v>
      </c>
      <c r="J148" s="296">
        <f t="shared" si="51"/>
        <v>22.216916000442541</v>
      </c>
      <c r="K148" s="296">
        <f t="shared" si="51"/>
        <v>22.321335505644615</v>
      </c>
      <c r="L148" s="296">
        <f t="shared" si="51"/>
        <v>22.426245782521146</v>
      </c>
      <c r="M148" s="296">
        <f t="shared" si="51"/>
        <v>22.531649137698992</v>
      </c>
      <c r="N148" s="296">
        <f t="shared" si="51"/>
        <v>22.637547888646175</v>
      </c>
      <c r="O148" s="296">
        <f t="shared" si="51"/>
        <v>22.743944363722804</v>
      </c>
      <c r="P148" s="296">
        <f t="shared" si="51"/>
        <v>22.850840902232306</v>
      </c>
      <c r="Q148" s="296">
        <f t="shared" si="51"/>
        <v>22.958239854472794</v>
      </c>
      <c r="R148" s="296">
        <f t="shared" si="51"/>
        <v>23.066143581788811</v>
      </c>
      <c r="S148" s="296">
        <f t="shared" si="51"/>
        <v>23.17455445662322</v>
      </c>
      <c r="T148" s="296">
        <f t="shared" si="51"/>
        <v>23.283474862569353</v>
      </c>
      <c r="U148" s="296">
        <f t="shared" si="51"/>
        <v>23.392907194423419</v>
      </c>
      <c r="V148" s="296">
        <f t="shared" si="51"/>
        <v>23.502853858237209</v>
      </c>
      <c r="W148" s="296">
        <f t="shared" si="51"/>
        <v>23.613317271370924</v>
      </c>
      <c r="X148" s="296">
        <f t="shared" si="51"/>
        <v>23.724299862546363</v>
      </c>
      <c r="Y148" s="296">
        <f t="shared" si="51"/>
        <v>23.835804071900331</v>
      </c>
      <c r="Z148" s="296">
        <f t="shared" si="51"/>
        <v>23.947832351038262</v>
      </c>
      <c r="AA148" s="296">
        <f t="shared" si="51"/>
        <v>24.060387163088141</v>
      </c>
      <c r="AB148" s="296">
        <f t="shared" si="51"/>
        <v>24.173470982754651</v>
      </c>
      <c r="AC148" s="296">
        <f t="shared" si="51"/>
        <v>24.287086296373598</v>
      </c>
      <c r="AD148" s="296">
        <f t="shared" si="51"/>
        <v>24.401235601966555</v>
      </c>
      <c r="AE148" s="296">
        <f t="shared" si="51"/>
        <v>24.515921409295789</v>
      </c>
      <c r="AF148" s="296">
        <f t="shared" si="51"/>
        <v>24.631146239919481</v>
      </c>
      <c r="AG148" s="296">
        <f t="shared" si="51"/>
        <v>24.746912627247099</v>
      </c>
      <c r="AH148" s="296">
        <f t="shared" si="51"/>
        <v>24.863223116595158</v>
      </c>
      <c r="AI148" s="296">
        <f t="shared" ref="AI148:BC148" si="52">AI35*$H$26*(1-0.0925-$C$10)/1000000+AI149</f>
        <v>24.980080265243156</v>
      </c>
      <c r="AJ148" s="296">
        <f t="shared" si="52"/>
        <v>25.097486642489798</v>
      </c>
      <c r="AK148" s="296">
        <f t="shared" si="52"/>
        <v>25.215444829709497</v>
      </c>
      <c r="AL148" s="296">
        <f t="shared" si="52"/>
        <v>25.333957420409128</v>
      </c>
      <c r="AM148" s="296">
        <f t="shared" si="52"/>
        <v>25.453027020285049</v>
      </c>
      <c r="AN148" s="296">
        <f t="shared" si="52"/>
        <v>25.572656247280392</v>
      </c>
      <c r="AO148" s="296">
        <f t="shared" si="52"/>
        <v>25.692847731642608</v>
      </c>
      <c r="AP148" s="296">
        <f t="shared" si="52"/>
        <v>25.813604115981327</v>
      </c>
      <c r="AQ148" s="296">
        <f t="shared" si="52"/>
        <v>25.934928055326438</v>
      </c>
      <c r="AR148" s="296">
        <f t="shared" si="52"/>
        <v>26.056822217186468</v>
      </c>
      <c r="AS148" s="296">
        <f t="shared" si="52"/>
        <v>26.179289281607243</v>
      </c>
      <c r="AT148" s="296">
        <f t="shared" si="52"/>
        <v>26.302331941230793</v>
      </c>
      <c r="AU148" s="296">
        <f t="shared" si="52"/>
        <v>26.425952901354577</v>
      </c>
      <c r="AV148" s="296">
        <f t="shared" si="52"/>
        <v>26.550154879990938</v>
      </c>
      <c r="AW148" s="296">
        <f t="shared" si="52"/>
        <v>26.674940607926896</v>
      </c>
      <c r="AX148" s="296">
        <f t="shared" si="52"/>
        <v>26.800312828784147</v>
      </c>
      <c r="AY148" s="296">
        <f t="shared" si="52"/>
        <v>26.926274299079431</v>
      </c>
      <c r="AZ148" s="296">
        <f t="shared" si="52"/>
        <v>27.0528277882851</v>
      </c>
      <c r="BA148" s="296">
        <f t="shared" si="52"/>
        <v>27.179976078890036</v>
      </c>
      <c r="BB148" s="296">
        <f t="shared" si="52"/>
        <v>27.307721966460818</v>
      </c>
      <c r="BC148" s="296">
        <f t="shared" si="52"/>
        <v>27.436068259703184</v>
      </c>
    </row>
    <row r="149" spans="2:58" s="197" customFormat="1" ht="16.899999999999999" customHeight="1" x14ac:dyDescent="0.25">
      <c r="B149" s="197" t="s">
        <v>991</v>
      </c>
      <c r="C149" s="296">
        <f>'R&amp;C-Painel de Controle'!D31*312*'R&amp;C-Painel de Controle'!H31*(1-0.0925-$C$10)/1000000</f>
        <v>1.8541867929696092</v>
      </c>
      <c r="D149" s="296">
        <f>C149*(1+'R&amp;C-Painel de Controle'!$D$27)</f>
        <v>1.8629014708965663</v>
      </c>
      <c r="E149" s="296">
        <f>D149*(1+'R&amp;C-Painel de Controle'!$D$27)</f>
        <v>1.8716571078097801</v>
      </c>
      <c r="F149" s="296">
        <f>E149*(1+'R&amp;C-Painel de Controle'!$D$27)</f>
        <v>1.8804538962164858</v>
      </c>
      <c r="G149" s="296">
        <f>F149*(1+'R&amp;C-Painel de Controle'!$D$27)</f>
        <v>1.8892920295287032</v>
      </c>
      <c r="H149" s="296">
        <f>G149*(1+'R&amp;C-Painel de Controle'!$D$27)</f>
        <v>1.898171702067488</v>
      </c>
      <c r="I149" s="296">
        <f>H149*(1+'R&amp;C-Painel de Controle'!$D$27)</f>
        <v>1.907093109067205</v>
      </c>
      <c r="J149" s="296">
        <f>I149*(1+'R&amp;C-Painel de Controle'!$D$27)</f>
        <v>1.9160564466798207</v>
      </c>
      <c r="K149" s="296">
        <f>J149*(1+'R&amp;C-Painel de Controle'!$D$27)</f>
        <v>1.9250619119792156</v>
      </c>
      <c r="L149" s="296">
        <f>K149*(1+'R&amp;C-Painel de Controle'!$D$27)</f>
        <v>1.9341097029655179</v>
      </c>
      <c r="M149" s="296">
        <f>L149*(1+'R&amp;C-Painel de Controle'!$D$27)</f>
        <v>1.9432000185694556</v>
      </c>
      <c r="N149" s="296">
        <f>M149*(1+'R&amp;C-Painel de Controle'!$D$27)</f>
        <v>1.9523330586567318</v>
      </c>
      <c r="O149" s="296">
        <f>N149*(1+'R&amp;C-Painel de Controle'!$D$27)</f>
        <v>1.9615090240324182</v>
      </c>
      <c r="P149" s="296">
        <f>O149*(1+'R&amp;C-Painel de Controle'!$D$27)</f>
        <v>1.9707281164453705</v>
      </c>
      <c r="Q149" s="296">
        <f>P149*(1+'R&amp;C-Painel de Controle'!$D$27)</f>
        <v>1.9799905385926635</v>
      </c>
      <c r="R149" s="296">
        <f>Q149*(1+'R&amp;C-Painel de Controle'!$D$27)</f>
        <v>1.989296494124049</v>
      </c>
      <c r="S149" s="296">
        <f>R149*(1+'R&amp;C-Painel de Controle'!$D$27)</f>
        <v>1.9986461876464319</v>
      </c>
      <c r="T149" s="296">
        <f>S149*(1+'R&amp;C-Painel de Controle'!$D$27)</f>
        <v>2.0080398247283702</v>
      </c>
      <c r="U149" s="296">
        <f>T149*(1+'R&amp;C-Painel de Controle'!$D$27)</f>
        <v>2.0174776119045932</v>
      </c>
      <c r="V149" s="296">
        <f>U149*(1+'R&amp;C-Painel de Controle'!$D$27)</f>
        <v>2.0269597566805446</v>
      </c>
      <c r="W149" s="296">
        <f>V149*(1+'R&amp;C-Painel de Controle'!$D$27)</f>
        <v>2.036486467536943</v>
      </c>
      <c r="X149" s="296">
        <f>W149*(1+'R&amp;C-Painel de Controle'!$D$27)</f>
        <v>2.0460579539343664</v>
      </c>
      <c r="Y149" s="296">
        <f>X149*(1+'R&amp;C-Painel de Controle'!$D$27)</f>
        <v>2.0556744263178577</v>
      </c>
      <c r="Z149" s="296">
        <f>Y149*(1+'R&amp;C-Painel de Controle'!$D$27)</f>
        <v>2.0653360961215514</v>
      </c>
      <c r="AA149" s="296">
        <f>Z149*(1+'R&amp;C-Painel de Controle'!$D$27)</f>
        <v>2.0750431757733225</v>
      </c>
      <c r="AB149" s="296">
        <f>AA149*(1+'R&amp;C-Painel de Controle'!$D$27)</f>
        <v>2.0847958786994569</v>
      </c>
      <c r="AC149" s="296">
        <f>AB149*(1+'R&amp;C-Painel de Controle'!$D$27)</f>
        <v>2.0945944193293444</v>
      </c>
      <c r="AD149" s="296">
        <f>AC149*(1+'R&amp;C-Painel de Controle'!$D$27)</f>
        <v>2.1044390131001922</v>
      </c>
      <c r="AE149" s="296">
        <f>AD149*(1+'R&amp;C-Painel de Controle'!$D$27)</f>
        <v>2.1143298764617628</v>
      </c>
      <c r="AF149" s="296">
        <f>AE149*(1+'R&amp;C-Painel de Controle'!$D$27)</f>
        <v>2.1242672268811331</v>
      </c>
      <c r="AG149" s="296">
        <f>AF149*(1+'R&amp;C-Painel de Controle'!$D$27)</f>
        <v>2.1342512828474742</v>
      </c>
      <c r="AH149" s="296">
        <f>AG149*(1+'R&amp;C-Painel de Controle'!$D$27)</f>
        <v>2.1442822638768573</v>
      </c>
      <c r="AI149" s="296">
        <f>AH149*(1+'R&amp;C-Painel de Controle'!$D$27)</f>
        <v>2.1543603905170783</v>
      </c>
      <c r="AJ149" s="296">
        <f>AI149*(1+'R&amp;C-Painel de Controle'!$D$27)</f>
        <v>2.1644858843525085</v>
      </c>
      <c r="AK149" s="296">
        <f>AJ149*(1+'R&amp;C-Painel de Controle'!$D$27)</f>
        <v>2.174658968008965</v>
      </c>
      <c r="AL149" s="296">
        <f>AK149*(1+'R&amp;C-Painel de Controle'!$D$27)</f>
        <v>2.184879865158607</v>
      </c>
      <c r="AM149" s="296">
        <f>AL149*(1+'R&amp;C-Painel de Controle'!$D$27)</f>
        <v>2.1951488005248523</v>
      </c>
      <c r="AN149" s="296">
        <f>AM149*(1+'R&amp;C-Painel de Controle'!$D$27)</f>
        <v>2.205465999887319</v>
      </c>
      <c r="AO149" s="296">
        <f>AN149*(1+'R&amp;C-Painel de Controle'!$D$27)</f>
        <v>2.2158316900867892</v>
      </c>
      <c r="AP149" s="296">
        <f>AO149*(1+'R&amp;C-Painel de Controle'!$D$27)</f>
        <v>2.2262460990301971</v>
      </c>
      <c r="AQ149" s="296">
        <f>AP149*(1+'R&amp;C-Painel de Controle'!$D$27)</f>
        <v>2.2367094556956388</v>
      </c>
      <c r="AR149" s="296">
        <f>AQ149*(1+'R&amp;C-Painel de Controle'!$D$27)</f>
        <v>2.2472219901374082</v>
      </c>
      <c r="AS149" s="296">
        <f>AR149*(1+'R&amp;C-Painel de Controle'!$D$27)</f>
        <v>2.2577839334910537</v>
      </c>
      <c r="AT149" s="296">
        <f>AS149*(1+'R&amp;C-Painel de Controle'!$D$27)</f>
        <v>2.2683955179784614</v>
      </c>
      <c r="AU149" s="296">
        <f>AT149*(1+'R&amp;C-Painel de Controle'!$D$27)</f>
        <v>2.2790569769129601</v>
      </c>
      <c r="AV149" s="296">
        <f>AU149*(1+'R&amp;C-Painel de Controle'!$D$27)</f>
        <v>2.2897685447044509</v>
      </c>
      <c r="AW149" s="296">
        <f>AV149*(1+'R&amp;C-Painel de Controle'!$D$27)</f>
        <v>2.3005304568645615</v>
      </c>
      <c r="AX149" s="296">
        <f>AW149*(1+'R&amp;C-Painel de Controle'!$D$27)</f>
        <v>2.3113429500118245</v>
      </c>
      <c r="AY149" s="296">
        <f>AX149*(1+'R&amp;C-Painel de Controle'!$D$27)</f>
        <v>2.3222062618768802</v>
      </c>
      <c r="AZ149" s="296">
        <f>AY149*(1+'R&amp;C-Painel de Controle'!$D$27)</f>
        <v>2.3331206313077013</v>
      </c>
      <c r="BA149" s="296">
        <f>AZ149*(1+'R&amp;C-Painel de Controle'!$D$27)</f>
        <v>2.3440862982748474</v>
      </c>
      <c r="BB149" s="296">
        <f>BA149*(1+'R&amp;C-Painel de Controle'!$D$27)</f>
        <v>2.3551035038767392</v>
      </c>
      <c r="BC149" s="296">
        <f>BB149*(1+'R&amp;C-Painel de Controle'!$D$27)</f>
        <v>2.3661724903449595</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18.989483692575131</v>
      </c>
      <c r="D151" s="297">
        <f t="shared" si="53"/>
        <v>19.090531481542733</v>
      </c>
      <c r="E151" s="297">
        <f t="shared" si="53"/>
        <v>19.19205419511848</v>
      </c>
      <c r="F151" s="297">
        <f t="shared" si="53"/>
        <v>-2.5969987279900373</v>
      </c>
      <c r="G151" s="297">
        <f t="shared" si="53"/>
        <v>-2.4945194582699344</v>
      </c>
      <c r="H151" s="297">
        <f t="shared" si="53"/>
        <v>-2.3915585359821456</v>
      </c>
      <c r="I151" s="297">
        <f t="shared" si="53"/>
        <v>-2.2881136973596057</v>
      </c>
      <c r="J151" s="297">
        <f t="shared" si="53"/>
        <v>-2.1841826679955325</v>
      </c>
      <c r="K151" s="297">
        <f t="shared" si="53"/>
        <v>-2.0797631627934585</v>
      </c>
      <c r="L151" s="297">
        <f t="shared" si="53"/>
        <v>-1.9748528859169276</v>
      </c>
      <c r="M151" s="297">
        <f t="shared" si="53"/>
        <v>-1.8694495307390824</v>
      </c>
      <c r="N151" s="297">
        <f t="shared" si="53"/>
        <v>-1.763550779791899</v>
      </c>
      <c r="O151" s="297">
        <f t="shared" si="53"/>
        <v>-1.6571543047152701</v>
      </c>
      <c r="P151" s="297">
        <f t="shared" si="53"/>
        <v>-1.5502577662057675</v>
      </c>
      <c r="Q151" s="297">
        <f t="shared" si="53"/>
        <v>-1.4428588139652803</v>
      </c>
      <c r="R151" s="297">
        <f t="shared" si="53"/>
        <v>-1.3349550866492628</v>
      </c>
      <c r="S151" s="297">
        <f t="shared" si="53"/>
        <v>-1.2265442118148542</v>
      </c>
      <c r="T151" s="297">
        <f t="shared" si="53"/>
        <v>-1.1176238058687211</v>
      </c>
      <c r="U151" s="297">
        <f t="shared" si="53"/>
        <v>-1.0081914740146551</v>
      </c>
      <c r="V151" s="297">
        <f t="shared" si="53"/>
        <v>-0.89824481020086466</v>
      </c>
      <c r="W151" s="297">
        <f t="shared" si="53"/>
        <v>-0.78778139706714967</v>
      </c>
      <c r="X151" s="297">
        <f t="shared" si="53"/>
        <v>-0.67679880589171049</v>
      </c>
      <c r="Y151" s="297">
        <f t="shared" si="53"/>
        <v>-0.56529459653774339</v>
      </c>
      <c r="Z151" s="297">
        <f t="shared" si="53"/>
        <v>-0.45326631739981238</v>
      </c>
      <c r="AA151" s="297">
        <f t="shared" si="53"/>
        <v>-0.34071150534993322</v>
      </c>
      <c r="AB151" s="297">
        <f t="shared" si="53"/>
        <v>-0.22762768568342295</v>
      </c>
      <c r="AC151" s="297">
        <f t="shared" si="53"/>
        <v>-0.1140123720644759</v>
      </c>
      <c r="AD151" s="297">
        <f t="shared" si="53"/>
        <v>1.3693352848065388E-4</v>
      </c>
      <c r="AE151" s="297">
        <f t="shared" si="53"/>
        <v>0.11482274085771493</v>
      </c>
      <c r="AF151" s="297">
        <f t="shared" si="53"/>
        <v>0.23004757148140698</v>
      </c>
      <c r="AG151" s="297">
        <f t="shared" si="53"/>
        <v>0.34581395880902477</v>
      </c>
      <c r="AH151" s="297">
        <f t="shared" si="53"/>
        <v>0.46212444815708409</v>
      </c>
      <c r="AI151" s="297">
        <f t="shared" si="53"/>
        <v>0.57898159680508243</v>
      </c>
      <c r="AJ151" s="297">
        <f t="shared" si="53"/>
        <v>0.69638797405172426</v>
      </c>
      <c r="AK151" s="297">
        <f t="shared" si="53"/>
        <v>0.81434616127142334</v>
      </c>
      <c r="AL151" s="297">
        <f t="shared" si="53"/>
        <v>0.93285875197105383</v>
      </c>
      <c r="AM151" s="297">
        <f t="shared" si="53"/>
        <v>1.0519283518469749</v>
      </c>
      <c r="AN151" s="297">
        <f t="shared" si="53"/>
        <v>1.171557578842318</v>
      </c>
      <c r="AO151" s="297">
        <f t="shared" si="53"/>
        <v>1.2917490632045343</v>
      </c>
      <c r="AP151" s="297">
        <f t="shared" si="53"/>
        <v>1.4125054475432535</v>
      </c>
      <c r="AQ151" s="297">
        <f t="shared" si="53"/>
        <v>1.5338293868883639</v>
      </c>
      <c r="AR151" s="297">
        <f t="shared" si="53"/>
        <v>1.6557235487483943</v>
      </c>
      <c r="AS151" s="297">
        <f t="shared" si="53"/>
        <v>1.7781906131691692</v>
      </c>
      <c r="AT151" s="297">
        <f t="shared" si="53"/>
        <v>1.9012332727927195</v>
      </c>
      <c r="AU151" s="297">
        <f t="shared" si="53"/>
        <v>2.0248542329165033</v>
      </c>
      <c r="AV151" s="297">
        <f t="shared" si="53"/>
        <v>2.149056211552864</v>
      </c>
      <c r="AW151" s="297">
        <f t="shared" si="53"/>
        <v>2.2738419394888219</v>
      </c>
      <c r="AX151" s="297">
        <f t="shared" si="53"/>
        <v>2.399214160346073</v>
      </c>
      <c r="AY151" s="297">
        <f t="shared" si="53"/>
        <v>2.5251756306413569</v>
      </c>
      <c r="AZ151" s="297">
        <f t="shared" si="53"/>
        <v>2.6517291198470261</v>
      </c>
      <c r="BA151" s="297">
        <f t="shared" si="53"/>
        <v>2.7788774104519618</v>
      </c>
      <c r="BB151" s="297">
        <f t="shared" si="53"/>
        <v>2.906623298022744</v>
      </c>
      <c r="BC151" s="297">
        <f t="shared" si="53"/>
        <v>3.03496959126511</v>
      </c>
    </row>
    <row r="152" spans="2:58" s="197" customFormat="1" ht="16.899999999999999" customHeight="1" outlineLevel="1" x14ac:dyDescent="0.25">
      <c r="B152" s="197" t="s">
        <v>413</v>
      </c>
      <c r="C152" s="297">
        <f>C63</f>
        <v>51.837062217509327</v>
      </c>
      <c r="D152" s="297">
        <f>IF(SUM($C$152:C152)&lt;'R&amp;C-Painel de Controle'!$H$24,D63,0)</f>
        <v>72.92557874065605</v>
      </c>
      <c r="E152" s="297">
        <f>IF(SUM($C$152:D152)&lt;'R&amp;C-Painel de Controle'!$H$24,E63,0)</f>
        <v>71.976053266225989</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-32.847578524934193</v>
      </c>
      <c r="D153" s="297">
        <f t="shared" si="54"/>
        <v>-53.835047259113317</v>
      </c>
      <c r="E153" s="297">
        <f t="shared" si="54"/>
        <v>-52.783999071107509</v>
      </c>
      <c r="F153" s="297">
        <f t="shared" si="54"/>
        <v>-2.5969987279900373</v>
      </c>
      <c r="G153" s="297">
        <f t="shared" si="54"/>
        <v>-2.4945194582699344</v>
      </c>
      <c r="H153" s="297">
        <f t="shared" si="54"/>
        <v>-2.3915585359821456</v>
      </c>
      <c r="I153" s="297">
        <f t="shared" si="54"/>
        <v>-2.2881136973596057</v>
      </c>
      <c r="J153" s="297">
        <f t="shared" si="54"/>
        <v>-2.1841826679955325</v>
      </c>
      <c r="K153" s="297">
        <f t="shared" si="54"/>
        <v>-2.0797631627934585</v>
      </c>
      <c r="L153" s="297">
        <f t="shared" si="54"/>
        <v>-1.9748528859169276</v>
      </c>
      <c r="M153" s="297">
        <f t="shared" si="54"/>
        <v>-1.8694495307390824</v>
      </c>
      <c r="N153" s="297">
        <f t="shared" si="54"/>
        <v>-1.763550779791899</v>
      </c>
      <c r="O153" s="297">
        <f t="shared" si="54"/>
        <v>-1.6571543047152701</v>
      </c>
      <c r="P153" s="297">
        <f t="shared" si="54"/>
        <v>-1.5502577662057675</v>
      </c>
      <c r="Q153" s="297">
        <f t="shared" si="54"/>
        <v>-1.4428588139652803</v>
      </c>
      <c r="R153" s="297">
        <f t="shared" si="54"/>
        <v>-1.3349550866492628</v>
      </c>
      <c r="S153" s="297">
        <f t="shared" si="54"/>
        <v>-1.2265442118148542</v>
      </c>
      <c r="T153" s="297">
        <f t="shared" si="54"/>
        <v>-1.1176238058687211</v>
      </c>
      <c r="U153" s="297">
        <f t="shared" si="54"/>
        <v>-1.0081914740146551</v>
      </c>
      <c r="V153" s="297">
        <f t="shared" si="54"/>
        <v>-0.89824481020086466</v>
      </c>
      <c r="W153" s="297">
        <f t="shared" si="54"/>
        <v>-0.78778139706714967</v>
      </c>
      <c r="X153" s="297">
        <f t="shared" si="54"/>
        <v>-0.67679880589171049</v>
      </c>
      <c r="Y153" s="297">
        <f t="shared" si="54"/>
        <v>-0.56529459653774339</v>
      </c>
      <c r="Z153" s="297">
        <f t="shared" si="54"/>
        <v>-0.45326631739981238</v>
      </c>
      <c r="AA153" s="297">
        <f t="shared" si="54"/>
        <v>-0.34071150534993322</v>
      </c>
      <c r="AB153" s="297">
        <f t="shared" si="54"/>
        <v>-0.22762768568342295</v>
      </c>
      <c r="AC153" s="297">
        <f t="shared" si="54"/>
        <v>-0.1140123720644759</v>
      </c>
      <c r="AD153" s="297">
        <f t="shared" si="54"/>
        <v>1.3693352848065388E-4</v>
      </c>
      <c r="AE153" s="297">
        <f t="shared" si="54"/>
        <v>0.11482274085771493</v>
      </c>
      <c r="AF153" s="297">
        <f t="shared" si="54"/>
        <v>0.23004757148140698</v>
      </c>
      <c r="AG153" s="297">
        <f t="shared" si="54"/>
        <v>0.34581395880902477</v>
      </c>
      <c r="AH153" s="297">
        <f t="shared" si="54"/>
        <v>0.46212444815708409</v>
      </c>
      <c r="AI153" s="297">
        <f t="shared" si="54"/>
        <v>0.57898159680508243</v>
      </c>
      <c r="AJ153" s="297">
        <f t="shared" si="54"/>
        <v>0.69638797405172426</v>
      </c>
      <c r="AK153" s="297">
        <f t="shared" si="54"/>
        <v>0.81434616127142334</v>
      </c>
      <c r="AL153" s="297">
        <f t="shared" si="54"/>
        <v>0.93285875197105383</v>
      </c>
      <c r="AM153" s="297">
        <f t="shared" si="54"/>
        <v>1.0519283518469749</v>
      </c>
      <c r="AN153" s="297">
        <f t="shared" si="54"/>
        <v>1.171557578842318</v>
      </c>
      <c r="AO153" s="297">
        <f t="shared" si="54"/>
        <v>1.2917490632045343</v>
      </c>
      <c r="AP153" s="297">
        <f t="shared" si="54"/>
        <v>1.4125054475432535</v>
      </c>
      <c r="AQ153" s="297">
        <f t="shared" si="54"/>
        <v>1.5338293868883639</v>
      </c>
      <c r="AR153" s="297">
        <f t="shared" si="54"/>
        <v>1.6557235487483943</v>
      </c>
      <c r="AS153" s="297">
        <f t="shared" si="54"/>
        <v>1.7781906131691692</v>
      </c>
      <c r="AT153" s="297">
        <f t="shared" si="54"/>
        <v>1.9012332727927195</v>
      </c>
      <c r="AU153" s="297">
        <f t="shared" si="54"/>
        <v>2.0248542329165033</v>
      </c>
      <c r="AV153" s="297">
        <f t="shared" si="54"/>
        <v>2.149056211552864</v>
      </c>
      <c r="AW153" s="297">
        <f t="shared" si="54"/>
        <v>2.2738419394888219</v>
      </c>
      <c r="AX153" s="297">
        <f t="shared" si="54"/>
        <v>2.399214160346073</v>
      </c>
      <c r="AY153" s="297">
        <f t="shared" si="54"/>
        <v>2.5251756306413569</v>
      </c>
      <c r="AZ153" s="297">
        <f t="shared" si="54"/>
        <v>2.6517291198470261</v>
      </c>
      <c r="BA153" s="297">
        <f t="shared" si="54"/>
        <v>2.7788774104519618</v>
      </c>
      <c r="BB153" s="297">
        <f t="shared" si="54"/>
        <v>2.906623298022744</v>
      </c>
      <c r="BC153" s="297">
        <f t="shared" si="54"/>
        <v>3.03496959126511</v>
      </c>
    </row>
    <row r="154" spans="2:58" s="197" customFormat="1" ht="16.899999999999999" customHeight="1" outlineLevel="1" x14ac:dyDescent="0.25">
      <c r="B154" s="291" t="s">
        <v>415</v>
      </c>
      <c r="C154" s="297">
        <f>IF((C153&gt;0),C153*(1-($C$26+$C$25)),C153)</f>
        <v>-32.847578524934193</v>
      </c>
      <c r="D154" s="297">
        <f t="shared" ref="D154:BC154" si="55">IF((D153&gt;0),D153*(1-($C$26+$C$25)),D153)</f>
        <v>-53.835047259113317</v>
      </c>
      <c r="E154" s="297">
        <f t="shared" si="55"/>
        <v>-52.783999071107509</v>
      </c>
      <c r="F154" s="297">
        <f t="shared" si="55"/>
        <v>-2.5969987279900373</v>
      </c>
      <c r="G154" s="297">
        <f t="shared" si="55"/>
        <v>-2.4945194582699344</v>
      </c>
      <c r="H154" s="297">
        <f t="shared" si="55"/>
        <v>-2.3915585359821456</v>
      </c>
      <c r="I154" s="297">
        <f t="shared" si="55"/>
        <v>-2.2881136973596057</v>
      </c>
      <c r="J154" s="297">
        <f t="shared" si="55"/>
        <v>-2.1841826679955325</v>
      </c>
      <c r="K154" s="297">
        <f t="shared" si="55"/>
        <v>-2.0797631627934585</v>
      </c>
      <c r="L154" s="297">
        <f t="shared" si="55"/>
        <v>-1.9748528859169276</v>
      </c>
      <c r="M154" s="297">
        <f t="shared" si="55"/>
        <v>-1.8694495307390824</v>
      </c>
      <c r="N154" s="297">
        <f t="shared" si="55"/>
        <v>-1.763550779791899</v>
      </c>
      <c r="O154" s="297">
        <f t="shared" si="55"/>
        <v>-1.6571543047152701</v>
      </c>
      <c r="P154" s="297">
        <f t="shared" si="55"/>
        <v>-1.5502577662057675</v>
      </c>
      <c r="Q154" s="297">
        <f t="shared" si="55"/>
        <v>-1.4428588139652803</v>
      </c>
      <c r="R154" s="297">
        <f t="shared" si="55"/>
        <v>-1.3349550866492628</v>
      </c>
      <c r="S154" s="297">
        <f t="shared" si="55"/>
        <v>-1.2265442118148542</v>
      </c>
      <c r="T154" s="297">
        <f t="shared" si="55"/>
        <v>-1.1176238058687211</v>
      </c>
      <c r="U154" s="297">
        <f t="shared" si="55"/>
        <v>-1.0081914740146551</v>
      </c>
      <c r="V154" s="297">
        <f t="shared" si="55"/>
        <v>-0.89824481020086466</v>
      </c>
      <c r="W154" s="297">
        <f t="shared" si="55"/>
        <v>-0.78778139706714967</v>
      </c>
      <c r="X154" s="297">
        <f t="shared" si="55"/>
        <v>-0.67679880589171049</v>
      </c>
      <c r="Y154" s="297">
        <f t="shared" si="55"/>
        <v>-0.56529459653774339</v>
      </c>
      <c r="Z154" s="297">
        <f t="shared" si="55"/>
        <v>-0.45326631739981238</v>
      </c>
      <c r="AA154" s="297">
        <f t="shared" si="55"/>
        <v>-0.34071150534993322</v>
      </c>
      <c r="AB154" s="297">
        <f t="shared" si="55"/>
        <v>-0.22762768568342295</v>
      </c>
      <c r="AC154" s="297">
        <f t="shared" si="55"/>
        <v>-0.1140123720644759</v>
      </c>
      <c r="AD154" s="297">
        <f t="shared" si="55"/>
        <v>9.0376128797231564E-5</v>
      </c>
      <c r="AE154" s="297">
        <f t="shared" si="55"/>
        <v>7.5783008966091858E-2</v>
      </c>
      <c r="AF154" s="297">
        <f t="shared" si="55"/>
        <v>0.15183139717772862</v>
      </c>
      <c r="AG154" s="297">
        <f t="shared" si="55"/>
        <v>0.22823721281395637</v>
      </c>
      <c r="AH154" s="297">
        <f t="shared" si="55"/>
        <v>0.30500213578367552</v>
      </c>
      <c r="AI154" s="297">
        <f t="shared" si="55"/>
        <v>0.3821278538913544</v>
      </c>
      <c r="AJ154" s="297">
        <f t="shared" si="55"/>
        <v>0.45961606287413803</v>
      </c>
      <c r="AK154" s="297">
        <f t="shared" si="55"/>
        <v>0.53746846643913948</v>
      </c>
      <c r="AL154" s="297">
        <f t="shared" si="55"/>
        <v>0.61568677630089552</v>
      </c>
      <c r="AM154" s="297">
        <f t="shared" si="55"/>
        <v>0.69427271221900344</v>
      </c>
      <c r="AN154" s="297">
        <f t="shared" si="55"/>
        <v>0.7732280020359299</v>
      </c>
      <c r="AO154" s="297">
        <f t="shared" si="55"/>
        <v>0.85255438171499265</v>
      </c>
      <c r="AP154" s="297">
        <f t="shared" si="55"/>
        <v>0.93225359537854735</v>
      </c>
      <c r="AQ154" s="297">
        <f t="shared" si="55"/>
        <v>1.0123273953463203</v>
      </c>
      <c r="AR154" s="297">
        <f t="shared" si="55"/>
        <v>1.0927775421739403</v>
      </c>
      <c r="AS154" s="297">
        <f t="shared" si="55"/>
        <v>1.1736058046916518</v>
      </c>
      <c r="AT154" s="297">
        <f t="shared" si="55"/>
        <v>1.2548139600431949</v>
      </c>
      <c r="AU154" s="297">
        <f t="shared" si="55"/>
        <v>1.3364037937248923</v>
      </c>
      <c r="AV154" s="297">
        <f t="shared" si="55"/>
        <v>1.4183770996248903</v>
      </c>
      <c r="AW154" s="297">
        <f t="shared" si="55"/>
        <v>1.5007356800626226</v>
      </c>
      <c r="AX154" s="297">
        <f t="shared" si="55"/>
        <v>1.5834813458284083</v>
      </c>
      <c r="AY154" s="297">
        <f t="shared" si="55"/>
        <v>1.6666159162232956</v>
      </c>
      <c r="AZ154" s="297">
        <f t="shared" si="55"/>
        <v>1.7501412190990373</v>
      </c>
      <c r="BA154" s="297">
        <f t="shared" si="55"/>
        <v>1.8340590908982948</v>
      </c>
      <c r="BB154" s="297">
        <f t="shared" si="55"/>
        <v>1.9183713766950112</v>
      </c>
      <c r="BC154" s="297">
        <f t="shared" si="55"/>
        <v>2.0030799302349727</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-32.847578524934193</v>
      </c>
      <c r="D156" s="297">
        <f t="shared" ref="D156:BC156" si="56">D154</f>
        <v>-53.835047259113317</v>
      </c>
      <c r="E156" s="297">
        <f t="shared" si="56"/>
        <v>-52.783999071107509</v>
      </c>
      <c r="F156" s="297">
        <f t="shared" si="56"/>
        <v>-2.5969987279900373</v>
      </c>
      <c r="G156" s="297">
        <f t="shared" si="56"/>
        <v>-2.4945194582699344</v>
      </c>
      <c r="H156" s="297">
        <f t="shared" si="56"/>
        <v>-2.3915585359821456</v>
      </c>
      <c r="I156" s="297">
        <f t="shared" si="56"/>
        <v>-2.2881136973596057</v>
      </c>
      <c r="J156" s="297">
        <f t="shared" si="56"/>
        <v>-2.1841826679955325</v>
      </c>
      <c r="K156" s="297">
        <f t="shared" si="56"/>
        <v>-2.0797631627934585</v>
      </c>
      <c r="L156" s="297">
        <f t="shared" si="56"/>
        <v>-1.9748528859169276</v>
      </c>
      <c r="M156" s="297">
        <f t="shared" si="56"/>
        <v>-1.8694495307390824</v>
      </c>
      <c r="N156" s="297">
        <f t="shared" si="56"/>
        <v>-1.763550779791899</v>
      </c>
      <c r="O156" s="297">
        <f t="shared" si="56"/>
        <v>-1.6571543047152701</v>
      </c>
      <c r="P156" s="297">
        <f t="shared" si="56"/>
        <v>-1.5502577662057675</v>
      </c>
      <c r="Q156" s="297">
        <f t="shared" si="56"/>
        <v>-1.4428588139652803</v>
      </c>
      <c r="R156" s="297">
        <f t="shared" si="56"/>
        <v>-1.3349550866492628</v>
      </c>
      <c r="S156" s="297">
        <f t="shared" si="56"/>
        <v>-1.2265442118148542</v>
      </c>
      <c r="T156" s="297">
        <f t="shared" si="56"/>
        <v>-1.1176238058687211</v>
      </c>
      <c r="U156" s="297">
        <f t="shared" si="56"/>
        <v>-1.0081914740146551</v>
      </c>
      <c r="V156" s="297">
        <f t="shared" si="56"/>
        <v>-0.89824481020086466</v>
      </c>
      <c r="W156" s="297">
        <f t="shared" si="56"/>
        <v>-0.78778139706714967</v>
      </c>
      <c r="X156" s="297">
        <f t="shared" si="56"/>
        <v>-0.67679880589171049</v>
      </c>
      <c r="Y156" s="297">
        <f t="shared" si="56"/>
        <v>-0.56529459653774339</v>
      </c>
      <c r="Z156" s="297">
        <f t="shared" si="56"/>
        <v>-0.45326631739981238</v>
      </c>
      <c r="AA156" s="297">
        <f t="shared" si="56"/>
        <v>-0.34071150534993322</v>
      </c>
      <c r="AB156" s="297">
        <f t="shared" si="56"/>
        <v>-0.22762768568342295</v>
      </c>
      <c r="AC156" s="297">
        <f t="shared" si="56"/>
        <v>-0.1140123720644759</v>
      </c>
      <c r="AD156" s="297">
        <f t="shared" si="56"/>
        <v>9.0376128797231564E-5</v>
      </c>
      <c r="AE156" s="297">
        <f t="shared" si="56"/>
        <v>7.5783008966091858E-2</v>
      </c>
      <c r="AF156" s="297">
        <f t="shared" si="56"/>
        <v>0.15183139717772862</v>
      </c>
      <c r="AG156" s="297">
        <f t="shared" si="56"/>
        <v>0.22823721281395637</v>
      </c>
      <c r="AH156" s="297">
        <f t="shared" si="56"/>
        <v>0.30500213578367552</v>
      </c>
      <c r="AI156" s="297">
        <f t="shared" si="56"/>
        <v>0.3821278538913544</v>
      </c>
      <c r="AJ156" s="297">
        <f t="shared" si="56"/>
        <v>0.45961606287413803</v>
      </c>
      <c r="AK156" s="297">
        <f t="shared" si="56"/>
        <v>0.53746846643913948</v>
      </c>
      <c r="AL156" s="297">
        <f t="shared" si="56"/>
        <v>0.61568677630089552</v>
      </c>
      <c r="AM156" s="297">
        <f t="shared" si="56"/>
        <v>0.69427271221900344</v>
      </c>
      <c r="AN156" s="297">
        <f t="shared" si="56"/>
        <v>0.7732280020359299</v>
      </c>
      <c r="AO156" s="297">
        <f t="shared" si="56"/>
        <v>0.85255438171499265</v>
      </c>
      <c r="AP156" s="297">
        <f t="shared" si="56"/>
        <v>0.93225359537854735</v>
      </c>
      <c r="AQ156" s="297">
        <f t="shared" si="56"/>
        <v>1.0123273953463203</v>
      </c>
      <c r="AR156" s="297">
        <f t="shared" si="56"/>
        <v>1.0927775421739403</v>
      </c>
      <c r="AS156" s="297">
        <f t="shared" si="56"/>
        <v>1.1736058046916518</v>
      </c>
      <c r="AT156" s="297">
        <f t="shared" si="56"/>
        <v>1.2548139600431949</v>
      </c>
      <c r="AU156" s="297">
        <f t="shared" si="56"/>
        <v>1.3364037937248923</v>
      </c>
      <c r="AV156" s="297">
        <f t="shared" si="56"/>
        <v>1.4183770996248903</v>
      </c>
      <c r="AW156" s="297">
        <f t="shared" si="56"/>
        <v>1.5007356800626226</v>
      </c>
      <c r="AX156" s="297">
        <f t="shared" si="56"/>
        <v>1.5834813458284083</v>
      </c>
      <c r="AY156" s="297">
        <f t="shared" si="56"/>
        <v>1.6666159162232956</v>
      </c>
      <c r="AZ156" s="297">
        <f t="shared" si="56"/>
        <v>1.7501412190990373</v>
      </c>
      <c r="BA156" s="297">
        <f t="shared" si="56"/>
        <v>1.8340590908982948</v>
      </c>
      <c r="BB156" s="297">
        <f t="shared" si="56"/>
        <v>1.9183713766950112</v>
      </c>
      <c r="BC156" s="297">
        <f t="shared" si="56"/>
        <v>2.0030799302349727</v>
      </c>
    </row>
    <row r="157" spans="2:58" s="197" customFormat="1" ht="16.899999999999999" customHeight="1" outlineLevel="1" x14ac:dyDescent="0.25">
      <c r="B157" s="197" t="s">
        <v>465</v>
      </c>
      <c r="C157" s="297">
        <f>C156</f>
        <v>-32.847578524934193</v>
      </c>
      <c r="D157" s="297">
        <f t="shared" ref="D157:BC157" si="57">C157+D156</f>
        <v>-86.682625784047502</v>
      </c>
      <c r="E157" s="297">
        <f t="shared" si="57"/>
        <v>-139.466624855155</v>
      </c>
      <c r="F157" s="297">
        <f t="shared" si="57"/>
        <v>-142.06362358314504</v>
      </c>
      <c r="G157" s="297">
        <f t="shared" si="57"/>
        <v>-144.55814304141498</v>
      </c>
      <c r="H157" s="297">
        <f t="shared" si="57"/>
        <v>-146.94970157739712</v>
      </c>
      <c r="I157" s="297">
        <f t="shared" si="57"/>
        <v>-149.23781527475671</v>
      </c>
      <c r="J157" s="297">
        <f t="shared" si="57"/>
        <v>-151.42199794275226</v>
      </c>
      <c r="K157" s="297">
        <f t="shared" si="57"/>
        <v>-153.50176110554571</v>
      </c>
      <c r="L157" s="297">
        <f t="shared" si="57"/>
        <v>-155.47661399146264</v>
      </c>
      <c r="M157" s="297">
        <f t="shared" si="57"/>
        <v>-157.34606352220172</v>
      </c>
      <c r="N157" s="297">
        <f t="shared" si="57"/>
        <v>-159.10961430199362</v>
      </c>
      <c r="O157" s="297">
        <f t="shared" si="57"/>
        <v>-160.76676860670889</v>
      </c>
      <c r="P157" s="297">
        <f t="shared" si="57"/>
        <v>-162.31702637291465</v>
      </c>
      <c r="Q157" s="297">
        <f t="shared" si="57"/>
        <v>-163.75988518687993</v>
      </c>
      <c r="R157" s="297">
        <f t="shared" si="57"/>
        <v>-165.0948402735292</v>
      </c>
      <c r="S157" s="297">
        <f t="shared" si="57"/>
        <v>-166.32138448534405</v>
      </c>
      <c r="T157" s="297">
        <f t="shared" si="57"/>
        <v>-167.43900829121279</v>
      </c>
      <c r="U157" s="297">
        <f t="shared" si="57"/>
        <v>-168.44719976522745</v>
      </c>
      <c r="V157" s="297">
        <f t="shared" si="57"/>
        <v>-169.3454445754283</v>
      </c>
      <c r="W157" s="297">
        <f t="shared" si="57"/>
        <v>-170.13322597249544</v>
      </c>
      <c r="X157" s="297">
        <f t="shared" si="57"/>
        <v>-170.81002477838715</v>
      </c>
      <c r="Y157" s="297">
        <f t="shared" si="57"/>
        <v>-171.37531937492489</v>
      </c>
      <c r="Z157" s="297">
        <f t="shared" si="57"/>
        <v>-171.82858569232471</v>
      </c>
      <c r="AA157" s="297">
        <f t="shared" si="57"/>
        <v>-172.16929719767464</v>
      </c>
      <c r="AB157" s="297">
        <f t="shared" si="57"/>
        <v>-172.39692488335805</v>
      </c>
      <c r="AC157" s="297">
        <f t="shared" si="57"/>
        <v>-172.51093725542253</v>
      </c>
      <c r="AD157" s="297">
        <f t="shared" si="57"/>
        <v>-172.51084687929372</v>
      </c>
      <c r="AE157" s="297">
        <f t="shared" si="57"/>
        <v>-172.43506387032764</v>
      </c>
      <c r="AF157" s="297">
        <f t="shared" si="57"/>
        <v>-172.28323247314992</v>
      </c>
      <c r="AG157" s="297">
        <f t="shared" si="57"/>
        <v>-172.05499526033597</v>
      </c>
      <c r="AH157" s="297">
        <f t="shared" si="57"/>
        <v>-171.7499931245523</v>
      </c>
      <c r="AI157" s="297">
        <f t="shared" si="57"/>
        <v>-171.36786527066096</v>
      </c>
      <c r="AJ157" s="297">
        <f t="shared" si="57"/>
        <v>-170.90824920778681</v>
      </c>
      <c r="AK157" s="297">
        <f t="shared" si="57"/>
        <v>-170.37078074134766</v>
      </c>
      <c r="AL157" s="297">
        <f t="shared" si="57"/>
        <v>-169.75509396504677</v>
      </c>
      <c r="AM157" s="297">
        <f t="shared" si="57"/>
        <v>-169.06082125282776</v>
      </c>
      <c r="AN157" s="297">
        <f t="shared" si="57"/>
        <v>-168.28759325079184</v>
      </c>
      <c r="AO157" s="297">
        <f t="shared" si="57"/>
        <v>-167.43503886907686</v>
      </c>
      <c r="AP157" s="297">
        <f t="shared" si="57"/>
        <v>-166.50278527369832</v>
      </c>
      <c r="AQ157" s="297">
        <f t="shared" si="57"/>
        <v>-165.490457878352</v>
      </c>
      <c r="AR157" s="297">
        <f t="shared" si="57"/>
        <v>-164.39768033617807</v>
      </c>
      <c r="AS157" s="297">
        <f t="shared" si="57"/>
        <v>-163.22407453148642</v>
      </c>
      <c r="AT157" s="297">
        <f t="shared" si="57"/>
        <v>-161.96926057144321</v>
      </c>
      <c r="AU157" s="297">
        <f t="shared" si="57"/>
        <v>-160.63285677771833</v>
      </c>
      <c r="AV157" s="297">
        <f t="shared" si="57"/>
        <v>-159.21447967809345</v>
      </c>
      <c r="AW157" s="297">
        <f t="shared" si="57"/>
        <v>-157.71374399803082</v>
      </c>
      <c r="AX157" s="297">
        <f t="shared" si="57"/>
        <v>-156.13026265220242</v>
      </c>
      <c r="AY157" s="297">
        <f t="shared" si="57"/>
        <v>-154.46364673597913</v>
      </c>
      <c r="AZ157" s="297">
        <f t="shared" si="57"/>
        <v>-152.71350551688008</v>
      </c>
      <c r="BA157" s="297">
        <f t="shared" si="57"/>
        <v>-150.87944642598177</v>
      </c>
      <c r="BB157" s="297">
        <f t="shared" si="57"/>
        <v>-148.96107504928676</v>
      </c>
      <c r="BC157" s="297">
        <f t="shared" si="57"/>
        <v>-146.95799511905179</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-29.967328664958991</v>
      </c>
      <c r="D159" s="300">
        <f t="shared" ref="D159:BC159" si="58">NPV($C$28,D156)</f>
        <v>-49.114504854073736</v>
      </c>
      <c r="E159" s="300">
        <f t="shared" si="58"/>
        <v>-48.155618144395255</v>
      </c>
      <c r="F159" s="300">
        <f t="shared" si="58"/>
        <v>-2.3692801088847935</v>
      </c>
      <c r="G159" s="300">
        <f t="shared" si="58"/>
        <v>-2.2757867649320231</v>
      </c>
      <c r="H159" s="300">
        <f t="shared" si="58"/>
        <v>-2.1818540022626736</v>
      </c>
      <c r="I159" s="300">
        <f t="shared" si="58"/>
        <v>-2.0874797556087792</v>
      </c>
      <c r="J159" s="300">
        <f t="shared" si="58"/>
        <v>-1.9926619499956051</v>
      </c>
      <c r="K159" s="300">
        <f t="shared" si="58"/>
        <v>-1.8973985006960585</v>
      </c>
      <c r="L159" s="300">
        <f t="shared" si="58"/>
        <v>-1.8016873131847975</v>
      </c>
      <c r="M159" s="300">
        <f t="shared" si="58"/>
        <v>-1.7055262830922382</v>
      </c>
      <c r="N159" s="300">
        <f t="shared" si="58"/>
        <v>-1.608913296158242</v>
      </c>
      <c r="O159" s="300">
        <f t="shared" si="58"/>
        <v>-1.5118462281856617</v>
      </c>
      <c r="P159" s="300">
        <f t="shared" si="58"/>
        <v>-1.4143229449935979</v>
      </c>
      <c r="Q159" s="300">
        <f t="shared" si="58"/>
        <v>-1.3163413023705406</v>
      </c>
      <c r="R159" s="300">
        <f t="shared" si="58"/>
        <v>-1.2178991460271549</v>
      </c>
      <c r="S159" s="300">
        <f t="shared" si="58"/>
        <v>-1.11899431154895</v>
      </c>
      <c r="T159" s="300">
        <f t="shared" si="58"/>
        <v>-1.0196246243486951</v>
      </c>
      <c r="U159" s="300">
        <f t="shared" si="58"/>
        <v>-0.91978789961861163</v>
      </c>
      <c r="V159" s="300">
        <f t="shared" si="58"/>
        <v>-0.81948194228228732</v>
      </c>
      <c r="W159" s="300">
        <f t="shared" si="58"/>
        <v>-0.71870454694648245</v>
      </c>
      <c r="X159" s="300">
        <f t="shared" si="58"/>
        <v>-0.61745349785260328</v>
      </c>
      <c r="Y159" s="300">
        <f t="shared" si="58"/>
        <v>-0.51572656882797985</v>
      </c>
      <c r="Z159" s="300">
        <f t="shared" si="58"/>
        <v>-0.41352152323694036</v>
      </c>
      <c r="AA159" s="300">
        <f t="shared" si="58"/>
        <v>-0.31083611393162314</v>
      </c>
      <c r="AB159" s="300">
        <f t="shared" si="58"/>
        <v>-0.20766808320257399</v>
      </c>
      <c r="AC159" s="300">
        <f t="shared" si="58"/>
        <v>-0.10401516272909446</v>
      </c>
      <c r="AD159" s="300">
        <f t="shared" si="58"/>
        <v>8.2451470603150931E-5</v>
      </c>
      <c r="AE159" s="300">
        <f t="shared" si="58"/>
        <v>6.9137952899100602E-2</v>
      </c>
      <c r="AF159" s="300">
        <f t="shared" si="58"/>
        <v>0.13851801518431825</v>
      </c>
      <c r="AG159" s="300">
        <f t="shared" si="58"/>
        <v>0.20822416376227304</v>
      </c>
      <c r="AH159" s="300">
        <f t="shared" si="58"/>
        <v>0.27825793123854525</v>
      </c>
      <c r="AI159" s="300">
        <f t="shared" si="58"/>
        <v>0.34862085742195781</v>
      </c>
      <c r="AJ159" s="300">
        <f t="shared" si="58"/>
        <v>0.41931448935843119</v>
      </c>
      <c r="AK159" s="300">
        <f t="shared" si="58"/>
        <v>0.49034038136500485</v>
      </c>
      <c r="AL159" s="300">
        <f t="shared" si="58"/>
        <v>0.56170009506400853</v>
      </c>
      <c r="AM159" s="300">
        <f t="shared" si="58"/>
        <v>0.63339519941739908</v>
      </c>
      <c r="AN159" s="300">
        <f t="shared" si="58"/>
        <v>0.70542727076125356</v>
      </c>
      <c r="AO159" s="300">
        <f t="shared" si="58"/>
        <v>0.77779789284042133</v>
      </c>
      <c r="AP159" s="300">
        <f t="shared" si="58"/>
        <v>0.85050865684336141</v>
      </c>
      <c r="AQ159" s="300">
        <f t="shared" si="58"/>
        <v>0.92356116143711497</v>
      </c>
      <c r="AR159" s="300">
        <f t="shared" si="58"/>
        <v>0.99695701280245774</v>
      </c>
      <c r="AS159" s="300">
        <f t="shared" si="58"/>
        <v>1.0706978246692191</v>
      </c>
      <c r="AT159" s="300">
        <f t="shared" si="58"/>
        <v>1.1447852183517531</v>
      </c>
      <c r="AU159" s="300">
        <f t="shared" si="58"/>
        <v>1.2192208227845964</v>
      </c>
      <c r="AV159" s="300">
        <f t="shared" si="58"/>
        <v>1.2940062745582714</v>
      </c>
      <c r="AW159" s="300">
        <f t="shared" si="58"/>
        <v>1.3691432179552863</v>
      </c>
      <c r="AX159" s="300">
        <f t="shared" si="58"/>
        <v>1.4446333049862636</v>
      </c>
      <c r="AY159" s="300">
        <f t="shared" si="58"/>
        <v>1.5204781954262889</v>
      </c>
      <c r="AZ159" s="300">
        <f t="shared" si="58"/>
        <v>1.5966795568513807</v>
      </c>
      <c r="BA159" s="300">
        <f t="shared" si="58"/>
        <v>1.6732390646751703</v>
      </c>
      <c r="BB159" s="300">
        <f t="shared" si="58"/>
        <v>1.7501584021857339</v>
      </c>
      <c r="BC159" s="300">
        <f t="shared" si="58"/>
        <v>1.8274392605825978</v>
      </c>
    </row>
    <row r="160" spans="2:58" s="197" customFormat="1" ht="16.899999999999999" customHeight="1" outlineLevel="1" x14ac:dyDescent="0.25">
      <c r="B160" s="301" t="s">
        <v>467</v>
      </c>
      <c r="C160" s="300">
        <f>C159</f>
        <v>-29.967328664958991</v>
      </c>
      <c r="D160" s="300">
        <f t="shared" ref="D160:BC160" si="59">C160+D159</f>
        <v>-79.081833519032728</v>
      </c>
      <c r="E160" s="300">
        <f t="shared" si="59"/>
        <v>-127.23745166342798</v>
      </c>
      <c r="F160" s="300">
        <f t="shared" si="59"/>
        <v>-129.60673177231277</v>
      </c>
      <c r="G160" s="300">
        <f t="shared" si="59"/>
        <v>-131.88251853724481</v>
      </c>
      <c r="H160" s="300">
        <f t="shared" si="59"/>
        <v>-134.06437253950747</v>
      </c>
      <c r="I160" s="300">
        <f t="shared" si="59"/>
        <v>-136.15185229511624</v>
      </c>
      <c r="J160" s="300">
        <f t="shared" si="59"/>
        <v>-138.14451424511185</v>
      </c>
      <c r="K160" s="300">
        <f t="shared" si="59"/>
        <v>-140.04191274580791</v>
      </c>
      <c r="L160" s="300">
        <f t="shared" si="59"/>
        <v>-141.84360005899271</v>
      </c>
      <c r="M160" s="300">
        <f t="shared" si="59"/>
        <v>-143.54912634208495</v>
      </c>
      <c r="N160" s="300">
        <f t="shared" si="59"/>
        <v>-145.1580396382432</v>
      </c>
      <c r="O160" s="300">
        <f t="shared" si="59"/>
        <v>-146.66988586642887</v>
      </c>
      <c r="P160" s="300">
        <f t="shared" si="59"/>
        <v>-148.08420881142246</v>
      </c>
      <c r="Q160" s="300">
        <f t="shared" si="59"/>
        <v>-149.400550113793</v>
      </c>
      <c r="R160" s="300">
        <f t="shared" si="59"/>
        <v>-150.61844925982015</v>
      </c>
      <c r="S160" s="300">
        <f t="shared" si="59"/>
        <v>-151.73744357136911</v>
      </c>
      <c r="T160" s="300">
        <f t="shared" si="59"/>
        <v>-152.75706819571781</v>
      </c>
      <c r="U160" s="300">
        <f t="shared" si="59"/>
        <v>-153.6768560953364</v>
      </c>
      <c r="V160" s="300">
        <f t="shared" si="59"/>
        <v>-154.4963380376187</v>
      </c>
      <c r="W160" s="300">
        <f t="shared" si="59"/>
        <v>-155.21504258456517</v>
      </c>
      <c r="X160" s="300">
        <f t="shared" si="59"/>
        <v>-155.83249608241778</v>
      </c>
      <c r="Y160" s="300">
        <f t="shared" si="59"/>
        <v>-156.34822265124575</v>
      </c>
      <c r="Z160" s="300">
        <f t="shared" si="59"/>
        <v>-156.76174417448269</v>
      </c>
      <c r="AA160" s="300">
        <f t="shared" si="59"/>
        <v>-157.07258028841431</v>
      </c>
      <c r="AB160" s="300">
        <f t="shared" si="59"/>
        <v>-157.28024837161689</v>
      </c>
      <c r="AC160" s="300">
        <f t="shared" si="59"/>
        <v>-157.38426353434599</v>
      </c>
      <c r="AD160" s="300">
        <f t="shared" si="59"/>
        <v>-157.38418108287539</v>
      </c>
      <c r="AE160" s="300">
        <f t="shared" si="59"/>
        <v>-157.31504312997629</v>
      </c>
      <c r="AF160" s="300">
        <f t="shared" si="59"/>
        <v>-157.17652511479196</v>
      </c>
      <c r="AG160" s="300">
        <f t="shared" si="59"/>
        <v>-156.96830095102968</v>
      </c>
      <c r="AH160" s="300">
        <f t="shared" si="59"/>
        <v>-156.69004301979112</v>
      </c>
      <c r="AI160" s="300">
        <f t="shared" si="59"/>
        <v>-156.34142216236916</v>
      </c>
      <c r="AJ160" s="300">
        <f t="shared" si="59"/>
        <v>-155.92210767301071</v>
      </c>
      <c r="AK160" s="300">
        <f t="shared" si="59"/>
        <v>-155.43176729164571</v>
      </c>
      <c r="AL160" s="300">
        <f t="shared" si="59"/>
        <v>-154.87006719658172</v>
      </c>
      <c r="AM160" s="300">
        <f t="shared" si="59"/>
        <v>-154.23667199716431</v>
      </c>
      <c r="AN160" s="300">
        <f t="shared" si="59"/>
        <v>-153.53124472640306</v>
      </c>
      <c r="AO160" s="300">
        <f t="shared" si="59"/>
        <v>-152.75344683356263</v>
      </c>
      <c r="AP160" s="300">
        <f t="shared" si="59"/>
        <v>-151.90293817671926</v>
      </c>
      <c r="AQ160" s="300">
        <f t="shared" si="59"/>
        <v>-150.97937701528215</v>
      </c>
      <c r="AR160" s="300">
        <f t="shared" si="59"/>
        <v>-149.9824200024797</v>
      </c>
      <c r="AS160" s="300">
        <f t="shared" si="59"/>
        <v>-148.91172217781047</v>
      </c>
      <c r="AT160" s="300">
        <f t="shared" si="59"/>
        <v>-147.76693695945872</v>
      </c>
      <c r="AU160" s="300">
        <f t="shared" si="59"/>
        <v>-146.54771613667413</v>
      </c>
      <c r="AV160" s="300">
        <f t="shared" si="59"/>
        <v>-145.25370986211584</v>
      </c>
      <c r="AW160" s="300">
        <f t="shared" si="59"/>
        <v>-143.88456664416054</v>
      </c>
      <c r="AX160" s="300">
        <f t="shared" si="59"/>
        <v>-142.43993333917427</v>
      </c>
      <c r="AY160" s="300">
        <f t="shared" si="59"/>
        <v>-140.919455143748</v>
      </c>
      <c r="AZ160" s="300">
        <f t="shared" si="59"/>
        <v>-139.32277558689663</v>
      </c>
      <c r="BA160" s="300">
        <f t="shared" si="59"/>
        <v>-137.64953652222147</v>
      </c>
      <c r="BB160" s="300">
        <f t="shared" si="59"/>
        <v>-135.89937812003572</v>
      </c>
      <c r="BC160" s="300">
        <f t="shared" si="59"/>
        <v>-134.07193885945313</v>
      </c>
    </row>
    <row r="161" spans="1:58" s="197" customFormat="1" ht="16.899999999999999" customHeight="1" outlineLevel="1" x14ac:dyDescent="0.25">
      <c r="B161" s="197" t="s">
        <v>416</v>
      </c>
      <c r="C161" s="297">
        <f t="shared" ref="C161:AH161" si="60">C156/(1+$C$28)^C32</f>
        <v>-32.847578524934193</v>
      </c>
      <c r="D161" s="297">
        <f t="shared" si="60"/>
        <v>-49.114504854073736</v>
      </c>
      <c r="E161" s="297">
        <f t="shared" si="60"/>
        <v>-43.933078199414901</v>
      </c>
      <c r="F161" s="297">
        <f t="shared" si="60"/>
        <v>-1.9719947357480483</v>
      </c>
      <c r="G161" s="297">
        <f t="shared" si="60"/>
        <v>-1.7280869150076252</v>
      </c>
      <c r="H161" s="297">
        <f t="shared" si="60"/>
        <v>-1.5114868474035137</v>
      </c>
      <c r="I161" s="297">
        <f t="shared" si="60"/>
        <v>-1.3193062797135426</v>
      </c>
      <c r="J161" s="297">
        <f t="shared" si="60"/>
        <v>-1.1489513947707755</v>
      </c>
      <c r="K161" s="297">
        <f t="shared" si="60"/>
        <v>-0.99809355955166557</v>
      </c>
      <c r="L161" s="297">
        <f t="shared" si="60"/>
        <v>-0.86464292463010395</v>
      </c>
      <c r="M161" s="297">
        <f t="shared" si="60"/>
        <v>-0.74672460108930649</v>
      </c>
      <c r="N161" s="297">
        <f t="shared" si="60"/>
        <v>-0.64265716699293185</v>
      </c>
      <c r="O161" s="297">
        <f t="shared" si="60"/>
        <v>-0.55093327907994627</v>
      </c>
      <c r="P161" s="297">
        <f t="shared" si="60"/>
        <v>-0.47020218669208963</v>
      </c>
      <c r="Q161" s="297">
        <f t="shared" si="60"/>
        <v>-0.39925396427627885</v>
      </c>
      <c r="R161" s="297">
        <f t="shared" si="60"/>
        <v>-0.33700529631427745</v>
      </c>
      <c r="S161" s="297">
        <f t="shared" si="60"/>
        <v>-0.28248666438964887</v>
      </c>
      <c r="T161" s="297">
        <f t="shared" si="60"/>
        <v>-0.23483080046142646</v>
      </c>
      <c r="U161" s="297">
        <f t="shared" si="60"/>
        <v>-0.19326228341591359</v>
      </c>
      <c r="V161" s="297">
        <f t="shared" si="60"/>
        <v>-0.15708816773953455</v>
      </c>
      <c r="W161" s="297">
        <f t="shared" si="60"/>
        <v>-0.12568954381228056</v>
      </c>
      <c r="X161" s="297">
        <f t="shared" si="60"/>
        <v>-9.8513938967481729E-2</v>
      </c>
      <c r="Y161" s="297">
        <f t="shared" si="60"/>
        <v>-7.5068477194620675E-2</v>
      </c>
      <c r="Z161" s="297">
        <f t="shared" si="60"/>
        <v>-5.4913723263449649E-2</v>
      </c>
      <c r="AA161" s="297">
        <f t="shared" si="60"/>
        <v>-3.7658144197975051E-2</v>
      </c>
      <c r="AB161" s="297">
        <f t="shared" si="60"/>
        <v>-2.2953127498666501E-2</v>
      </c>
      <c r="AC161" s="297">
        <f t="shared" si="60"/>
        <v>-1.0488501364618132E-2</v>
      </c>
      <c r="AD161" s="297">
        <f t="shared" si="60"/>
        <v>7.5850747272135158E-6</v>
      </c>
      <c r="AE161" s="297">
        <f t="shared" si="60"/>
        <v>5.8026001578672468E-3</v>
      </c>
      <c r="AF161" s="297">
        <f t="shared" si="60"/>
        <v>1.0606132796015225E-2</v>
      </c>
      <c r="AG161" s="297">
        <f t="shared" si="60"/>
        <v>1.4545431137782061E-2</v>
      </c>
      <c r="AH161" s="297">
        <f t="shared" si="60"/>
        <v>1.7733223813380113E-2</v>
      </c>
      <c r="AI161" s="297">
        <f t="shared" ref="AI161:BC161" si="61">AI156/(1+$C$28)^AI32</f>
        <v>2.0269273442271224E-2</v>
      </c>
      <c r="AJ161" s="297">
        <f t="shared" si="61"/>
        <v>2.2241770539785984E-2</v>
      </c>
      <c r="AK161" s="297">
        <f t="shared" si="61"/>
        <v>2.3728583767313016E-2</v>
      </c>
      <c r="AL161" s="297">
        <f t="shared" si="61"/>
        <v>2.479838090993056E-2</v>
      </c>
      <c r="AM161" s="297">
        <f t="shared" si="61"/>
        <v>2.5511633555042851E-2</v>
      </c>
      <c r="AN161" s="297">
        <f t="shared" si="61"/>
        <v>2.592151717136507E-2</v>
      </c>
      <c r="AO161" s="297">
        <f t="shared" si="61"/>
        <v>2.6074717136508583E-2</v>
      </c>
      <c r="AP161" s="297">
        <f t="shared" si="61"/>
        <v>2.6012150221704149E-2</v>
      </c>
      <c r="AQ161" s="297">
        <f t="shared" si="61"/>
        <v>2.5769610103223876E-2</v>
      </c>
      <c r="AR161" s="297">
        <f t="shared" si="61"/>
        <v>2.5378344622201076E-2</v>
      </c>
      <c r="AS161" s="297">
        <f t="shared" si="61"/>
        <v>2.4865571749068158E-2</v>
      </c>
      <c r="AT161" s="297">
        <f t="shared" si="61"/>
        <v>2.4254940517848871E-2</v>
      </c>
      <c r="AU161" s="297">
        <f t="shared" si="61"/>
        <v>2.3566942571905385E-2</v>
      </c>
      <c r="AV161" s="297">
        <f t="shared" si="61"/>
        <v>2.2819279399978847E-2</v>
      </c>
      <c r="AW161" s="297">
        <f t="shared" si="61"/>
        <v>2.202718983362776E-2</v>
      </c>
      <c r="AX161" s="297">
        <f t="shared" si="61"/>
        <v>2.120374191915372E-2</v>
      </c>
      <c r="AY161" s="297">
        <f t="shared" si="61"/>
        <v>2.0360092864026218E-2</v>
      </c>
      <c r="AZ161" s="297">
        <f t="shared" si="61"/>
        <v>1.9505720385326501E-2</v>
      </c>
      <c r="BA161" s="297">
        <f t="shared" si="61"/>
        <v>1.8648628451914777E-2</v>
      </c>
      <c r="BB161" s="297">
        <f t="shared" si="61"/>
        <v>1.7795530109323224E-2</v>
      </c>
      <c r="BC161" s="297">
        <f t="shared" si="61"/>
        <v>1.6952009803588287E-2</v>
      </c>
    </row>
    <row r="162" spans="1:58" s="197" customFormat="1" ht="16.899999999999999" customHeight="1" outlineLevel="1" x14ac:dyDescent="0.25">
      <c r="B162" s="290" t="s">
        <v>417</v>
      </c>
      <c r="C162" s="297">
        <f>C161</f>
        <v>-32.847578524934193</v>
      </c>
      <c r="D162" s="297">
        <f t="shared" ref="D162:BC162" si="62">C162+D161</f>
        <v>-81.962083379007936</v>
      </c>
      <c r="E162" s="297">
        <f t="shared" si="62"/>
        <v>-125.89516157842283</v>
      </c>
      <c r="F162" s="297">
        <f t="shared" si="62"/>
        <v>-127.86715631417088</v>
      </c>
      <c r="G162" s="297">
        <f t="shared" si="62"/>
        <v>-129.59524322917852</v>
      </c>
      <c r="H162" s="297">
        <f t="shared" si="62"/>
        <v>-131.10673007658204</v>
      </c>
      <c r="I162" s="297">
        <f t="shared" si="62"/>
        <v>-132.42603635629558</v>
      </c>
      <c r="J162" s="297">
        <f t="shared" si="62"/>
        <v>-133.57498775106635</v>
      </c>
      <c r="K162" s="297">
        <f t="shared" si="62"/>
        <v>-134.57308131061802</v>
      </c>
      <c r="L162" s="297">
        <f t="shared" si="62"/>
        <v>-135.43772423524814</v>
      </c>
      <c r="M162" s="297">
        <f t="shared" si="62"/>
        <v>-136.18444883633745</v>
      </c>
      <c r="N162" s="297">
        <f t="shared" si="62"/>
        <v>-136.82710600333039</v>
      </c>
      <c r="O162" s="297">
        <f t="shared" si="62"/>
        <v>-137.37803928241033</v>
      </c>
      <c r="P162" s="297">
        <f t="shared" si="62"/>
        <v>-137.84824146910242</v>
      </c>
      <c r="Q162" s="297">
        <f t="shared" si="62"/>
        <v>-138.2474954333787</v>
      </c>
      <c r="R162" s="297">
        <f t="shared" si="62"/>
        <v>-138.58450072969299</v>
      </c>
      <c r="S162" s="297">
        <f t="shared" si="62"/>
        <v>-138.86698739408263</v>
      </c>
      <c r="T162" s="297">
        <f t="shared" si="62"/>
        <v>-139.10181819454405</v>
      </c>
      <c r="U162" s="297">
        <f t="shared" si="62"/>
        <v>-139.29508047795997</v>
      </c>
      <c r="V162" s="297">
        <f t="shared" si="62"/>
        <v>-139.45216864569952</v>
      </c>
      <c r="W162" s="297">
        <f t="shared" si="62"/>
        <v>-139.5778581895118</v>
      </c>
      <c r="X162" s="297">
        <f t="shared" si="62"/>
        <v>-139.67637212847927</v>
      </c>
      <c r="Y162" s="297">
        <f t="shared" si="62"/>
        <v>-139.75144060567391</v>
      </c>
      <c r="Z162" s="297">
        <f t="shared" si="62"/>
        <v>-139.80635432893735</v>
      </c>
      <c r="AA162" s="297">
        <f t="shared" si="62"/>
        <v>-139.84401247313531</v>
      </c>
      <c r="AB162" s="297">
        <f t="shared" si="62"/>
        <v>-139.86696560063396</v>
      </c>
      <c r="AC162" s="297">
        <f t="shared" si="62"/>
        <v>-139.87745410199858</v>
      </c>
      <c r="AD162" s="297">
        <f t="shared" si="62"/>
        <v>-139.87744651692384</v>
      </c>
      <c r="AE162" s="297">
        <f t="shared" si="62"/>
        <v>-139.87164391676598</v>
      </c>
      <c r="AF162" s="297">
        <f t="shared" si="62"/>
        <v>-139.86103778396995</v>
      </c>
      <c r="AG162" s="297">
        <f t="shared" si="62"/>
        <v>-139.84649235283217</v>
      </c>
      <c r="AH162" s="297">
        <f t="shared" si="62"/>
        <v>-139.82875912901878</v>
      </c>
      <c r="AI162" s="297">
        <f t="shared" si="62"/>
        <v>-139.80848985557651</v>
      </c>
      <c r="AJ162" s="297">
        <f t="shared" si="62"/>
        <v>-139.78624808503673</v>
      </c>
      <c r="AK162" s="297">
        <f t="shared" si="62"/>
        <v>-139.76251950126942</v>
      </c>
      <c r="AL162" s="297">
        <f t="shared" si="62"/>
        <v>-139.73772112035948</v>
      </c>
      <c r="AM162" s="297">
        <f t="shared" si="62"/>
        <v>-139.71220948680443</v>
      </c>
      <c r="AN162" s="297">
        <f t="shared" si="62"/>
        <v>-139.68628796963307</v>
      </c>
      <c r="AO162" s="297">
        <f t="shared" si="62"/>
        <v>-139.66021325249656</v>
      </c>
      <c r="AP162" s="297">
        <f t="shared" si="62"/>
        <v>-139.63420110227486</v>
      </c>
      <c r="AQ162" s="297">
        <f t="shared" si="62"/>
        <v>-139.60843149217163</v>
      </c>
      <c r="AR162" s="297">
        <f t="shared" si="62"/>
        <v>-139.58305314754944</v>
      </c>
      <c r="AS162" s="297">
        <f t="shared" si="62"/>
        <v>-139.55818757580036</v>
      </c>
      <c r="AT162" s="297">
        <f t="shared" si="62"/>
        <v>-139.53393263528253</v>
      </c>
      <c r="AU162" s="297">
        <f t="shared" si="62"/>
        <v>-139.51036569271062</v>
      </c>
      <c r="AV162" s="297">
        <f t="shared" si="62"/>
        <v>-139.48754641331064</v>
      </c>
      <c r="AW162" s="297">
        <f t="shared" si="62"/>
        <v>-139.465519223477</v>
      </c>
      <c r="AX162" s="297">
        <f t="shared" si="62"/>
        <v>-139.44431548155785</v>
      </c>
      <c r="AY162" s="297">
        <f t="shared" si="62"/>
        <v>-139.42395538869383</v>
      </c>
      <c r="AZ162" s="297">
        <f t="shared" si="62"/>
        <v>-139.4044496683085</v>
      </c>
      <c r="BA162" s="297">
        <f t="shared" si="62"/>
        <v>-139.38580103985657</v>
      </c>
      <c r="BB162" s="297">
        <f t="shared" si="62"/>
        <v>-139.36800550974726</v>
      </c>
      <c r="BC162" s="297">
        <f t="shared" si="62"/>
        <v>-139.35105349994367</v>
      </c>
    </row>
    <row r="163" spans="1:58" s="197" customFormat="1" ht="16.899999999999999" customHeight="1" outlineLevel="1" x14ac:dyDescent="0.25">
      <c r="B163" s="290" t="s">
        <v>418</v>
      </c>
      <c r="C163" s="297">
        <f t="shared" ref="C163:AH163" si="63">C63/(1+$C$28)^C32</f>
        <v>51.837062217509327</v>
      </c>
      <c r="D163" s="297">
        <f t="shared" si="63"/>
        <v>66.531077307409049</v>
      </c>
      <c r="E163" s="297">
        <f t="shared" si="63"/>
        <v>59.906972421140786</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v>
      </c>
      <c r="H164" s="302">
        <f t="shared" si="65"/>
        <v>1</v>
      </c>
      <c r="I164" s="302">
        <f t="shared" si="65"/>
        <v>1</v>
      </c>
      <c r="J164" s="302">
        <f t="shared" si="65"/>
        <v>1</v>
      </c>
      <c r="K164" s="302">
        <f t="shared" si="65"/>
        <v>1</v>
      </c>
      <c r="L164" s="302">
        <f t="shared" si="65"/>
        <v>1</v>
      </c>
      <c r="M164" s="302">
        <f t="shared" si="65"/>
        <v>1</v>
      </c>
      <c r="N164" s="302">
        <f t="shared" si="65"/>
        <v>1</v>
      </c>
      <c r="O164" s="302">
        <f t="shared" si="65"/>
        <v>1</v>
      </c>
      <c r="P164" s="302">
        <f t="shared" si="65"/>
        <v>1</v>
      </c>
      <c r="Q164" s="302">
        <f t="shared" si="65"/>
        <v>1</v>
      </c>
      <c r="R164" s="302">
        <f t="shared" si="65"/>
        <v>1</v>
      </c>
      <c r="S164" s="302">
        <f t="shared" si="65"/>
        <v>1</v>
      </c>
      <c r="T164" s="302">
        <f t="shared" si="65"/>
        <v>1</v>
      </c>
      <c r="U164" s="302">
        <f t="shared" si="65"/>
        <v>1</v>
      </c>
      <c r="V164" s="302">
        <f t="shared" si="65"/>
        <v>1</v>
      </c>
      <c r="W164" s="302">
        <f t="shared" si="65"/>
        <v>1</v>
      </c>
      <c r="X164" s="302">
        <f t="shared" si="65"/>
        <v>1</v>
      </c>
      <c r="Y164" s="302">
        <f t="shared" si="65"/>
        <v>1</v>
      </c>
      <c r="Z164" s="302">
        <f t="shared" si="65"/>
        <v>1</v>
      </c>
      <c r="AA164" s="302">
        <f t="shared" si="65"/>
        <v>1</v>
      </c>
      <c r="AB164" s="302">
        <f t="shared" si="65"/>
        <v>1</v>
      </c>
      <c r="AC164" s="302">
        <f t="shared" si="65"/>
        <v>1</v>
      </c>
      <c r="AD164" s="302">
        <f t="shared" si="65"/>
        <v>1</v>
      </c>
      <c r="AE164" s="302">
        <f t="shared" si="65"/>
        <v>1</v>
      </c>
      <c r="AF164" s="302">
        <f t="shared" si="65"/>
        <v>1</v>
      </c>
      <c r="AG164" s="302">
        <f t="shared" si="65"/>
        <v>1</v>
      </c>
      <c r="AH164" s="302">
        <f t="shared" si="65"/>
        <v>1</v>
      </c>
      <c r="AI164" s="302">
        <f t="shared" si="65"/>
        <v>1</v>
      </c>
      <c r="AJ164" s="302">
        <f t="shared" si="65"/>
        <v>1</v>
      </c>
      <c r="AK164" s="302">
        <f t="shared" si="65"/>
        <v>1</v>
      </c>
      <c r="AL164" s="302">
        <f t="shared" si="65"/>
        <v>1</v>
      </c>
      <c r="AM164" s="302">
        <f t="shared" si="65"/>
        <v>1</v>
      </c>
      <c r="AN164" s="302">
        <f t="shared" si="65"/>
        <v>1</v>
      </c>
      <c r="AO164" s="302">
        <f t="shared" si="65"/>
        <v>1</v>
      </c>
      <c r="AP164" s="302">
        <f t="shared" si="65"/>
        <v>1</v>
      </c>
      <c r="AQ164" s="302">
        <f t="shared" si="65"/>
        <v>1</v>
      </c>
      <c r="AR164" s="302">
        <f t="shared" si="65"/>
        <v>1</v>
      </c>
      <c r="AS164" s="302">
        <f t="shared" si="65"/>
        <v>1</v>
      </c>
      <c r="AT164" s="302">
        <f t="shared" si="65"/>
        <v>1</v>
      </c>
      <c r="AU164" s="302">
        <f t="shared" si="65"/>
        <v>1</v>
      </c>
      <c r="AV164" s="302">
        <f t="shared" si="65"/>
        <v>1</v>
      </c>
      <c r="AW164" s="302">
        <f t="shared" si="65"/>
        <v>1</v>
      </c>
      <c r="AX164" s="302">
        <f t="shared" si="65"/>
        <v>1</v>
      </c>
      <c r="AY164" s="302">
        <f t="shared" si="65"/>
        <v>1</v>
      </c>
      <c r="AZ164" s="302">
        <f t="shared" si="65"/>
        <v>1</v>
      </c>
      <c r="BA164" s="302">
        <f t="shared" si="65"/>
        <v>1</v>
      </c>
      <c r="BB164" s="302">
        <f t="shared" si="65"/>
        <v>1</v>
      </c>
      <c r="BC164" s="302">
        <f t="shared" si="65"/>
        <v>1</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t="e">
        <f>IF(AK31=1,IRR($C156:AK156),"-")</f>
        <v>#NUM!</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36.285943552256526</v>
      </c>
      <c r="D167" s="297">
        <f t="shared" ref="D167:BC167" si="66">D63*(1-$D$14)</f>
        <v>51.047905118459234</v>
      </c>
      <c r="E167" s="297">
        <f t="shared" si="66"/>
        <v>50.383237286358188</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36.285943552256526</v>
      </c>
      <c r="D168" s="297">
        <f t="shared" ref="D168:BC168" si="67">C173+D167</f>
        <v>87.333848670715753</v>
      </c>
      <c r="E168" s="297">
        <f t="shared" si="67"/>
        <v>137.71708595707395</v>
      </c>
      <c r="F168" s="297">
        <f t="shared" si="67"/>
        <v>137.71708595707395</v>
      </c>
      <c r="G168" s="297">
        <f t="shared" si="67"/>
        <v>130.83123165922024</v>
      </c>
      <c r="H168" s="297">
        <f t="shared" si="67"/>
        <v>123.94537736136654</v>
      </c>
      <c r="I168" s="297">
        <f t="shared" si="67"/>
        <v>117.05952306351284</v>
      </c>
      <c r="J168" s="297">
        <f t="shared" si="67"/>
        <v>110.17366876565914</v>
      </c>
      <c r="K168" s="297">
        <f t="shared" si="67"/>
        <v>103.28781446780545</v>
      </c>
      <c r="L168" s="297">
        <f t="shared" si="67"/>
        <v>96.401960169951749</v>
      </c>
      <c r="M168" s="297">
        <f t="shared" si="67"/>
        <v>89.516105872098052</v>
      </c>
      <c r="N168" s="297">
        <f t="shared" si="67"/>
        <v>82.630251574244355</v>
      </c>
      <c r="O168" s="297">
        <f t="shared" si="67"/>
        <v>75.744397276390657</v>
      </c>
      <c r="P168" s="297">
        <f t="shared" si="67"/>
        <v>68.85854297853696</v>
      </c>
      <c r="Q168" s="297">
        <f t="shared" si="67"/>
        <v>61.972688680683262</v>
      </c>
      <c r="R168" s="297">
        <f t="shared" si="67"/>
        <v>55.086834382829565</v>
      </c>
      <c r="S168" s="297">
        <f t="shared" si="67"/>
        <v>48.200980084975868</v>
      </c>
      <c r="T168" s="297">
        <f t="shared" si="67"/>
        <v>41.31512578712217</v>
      </c>
      <c r="U168" s="297">
        <f t="shared" si="67"/>
        <v>34.429271489268473</v>
      </c>
      <c r="V168" s="297">
        <f t="shared" si="67"/>
        <v>27.543417191414775</v>
      </c>
      <c r="W168" s="297">
        <f t="shared" si="67"/>
        <v>20.657562893561078</v>
      </c>
      <c r="X168" s="297">
        <f t="shared" si="67"/>
        <v>13.771708595707381</v>
      </c>
      <c r="Y168" s="297">
        <f t="shared" si="67"/>
        <v>6.8858542978536832</v>
      </c>
      <c r="Z168" s="297">
        <f t="shared" si="67"/>
        <v>-1.4210854715202004E-14</v>
      </c>
      <c r="AA168" s="297">
        <f t="shared" si="67"/>
        <v>-1.4210854715202004E-14</v>
      </c>
      <c r="AB168" s="297">
        <f t="shared" si="67"/>
        <v>-1.4210854715202004E-14</v>
      </c>
      <c r="AC168" s="297">
        <f t="shared" si="67"/>
        <v>-1.4210854715202004E-14</v>
      </c>
      <c r="AD168" s="297">
        <f t="shared" si="67"/>
        <v>-1.4210854715202004E-14</v>
      </c>
      <c r="AE168" s="297">
        <f t="shared" si="67"/>
        <v>-1.4210854715202004E-14</v>
      </c>
      <c r="AF168" s="297">
        <f t="shared" si="67"/>
        <v>-1.4210854715202004E-14</v>
      </c>
      <c r="AG168" s="297">
        <f t="shared" si="67"/>
        <v>-1.4210854715202004E-14</v>
      </c>
      <c r="AH168" s="297">
        <f t="shared" si="67"/>
        <v>-1.4210854715202004E-14</v>
      </c>
      <c r="AI168" s="297">
        <f t="shared" si="67"/>
        <v>-1.4210854715202004E-14</v>
      </c>
      <c r="AJ168" s="297">
        <f t="shared" si="67"/>
        <v>-1.4210854715202004E-14</v>
      </c>
      <c r="AK168" s="297">
        <f t="shared" si="67"/>
        <v>-1.4210854715202004E-14</v>
      </c>
      <c r="AL168" s="297">
        <f t="shared" si="67"/>
        <v>-1.4210854715202004E-14</v>
      </c>
      <c r="AM168" s="297">
        <f t="shared" si="67"/>
        <v>-1.4210854715202004E-14</v>
      </c>
      <c r="AN168" s="297">
        <f t="shared" si="67"/>
        <v>-1.4210854715202004E-14</v>
      </c>
      <c r="AO168" s="297">
        <f t="shared" si="67"/>
        <v>-1.4210854715202004E-14</v>
      </c>
      <c r="AP168" s="297">
        <f t="shared" si="67"/>
        <v>-1.4210854715202004E-14</v>
      </c>
      <c r="AQ168" s="297">
        <f t="shared" si="67"/>
        <v>-1.4210854715202004E-14</v>
      </c>
      <c r="AR168" s="297">
        <f t="shared" si="67"/>
        <v>-1.4210854715202004E-14</v>
      </c>
      <c r="AS168" s="297">
        <f t="shared" si="67"/>
        <v>-1.4210854715202004E-14</v>
      </c>
      <c r="AT168" s="297">
        <f t="shared" si="67"/>
        <v>-1.4210854715202004E-14</v>
      </c>
      <c r="AU168" s="297">
        <f t="shared" si="67"/>
        <v>-1.4210854715202004E-14</v>
      </c>
      <c r="AV168" s="297">
        <f t="shared" si="67"/>
        <v>-1.4210854715202004E-14</v>
      </c>
      <c r="AW168" s="297">
        <f t="shared" si="67"/>
        <v>-1.4210854715202004E-14</v>
      </c>
      <c r="AX168" s="297">
        <f t="shared" si="67"/>
        <v>-1.4210854715202004E-14</v>
      </c>
      <c r="AY168" s="297">
        <f t="shared" si="67"/>
        <v>-1.4210854715202004E-14</v>
      </c>
      <c r="AZ168" s="297">
        <f t="shared" si="67"/>
        <v>-1.4210854715202004E-14</v>
      </c>
      <c r="BA168" s="297">
        <f t="shared" si="67"/>
        <v>-1.4210854715202004E-14</v>
      </c>
      <c r="BB168" s="297">
        <f t="shared" si="67"/>
        <v>-1.4210854715202004E-14</v>
      </c>
      <c r="BC168" s="297">
        <f t="shared" si="67"/>
        <v>-1.4210854715202004E-14</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-6.8858542978536974</v>
      </c>
      <c r="G171" s="297">
        <f t="shared" si="70"/>
        <v>-6.8858542978536974</v>
      </c>
      <c r="H171" s="297">
        <f t="shared" si="70"/>
        <v>-6.8858542978536974</v>
      </c>
      <c r="I171" s="297">
        <f t="shared" si="70"/>
        <v>-6.8858542978536974</v>
      </c>
      <c r="J171" s="297">
        <f t="shared" si="70"/>
        <v>-6.8858542978536974</v>
      </c>
      <c r="K171" s="297">
        <f t="shared" si="70"/>
        <v>-6.8858542978536974</v>
      </c>
      <c r="L171" s="297">
        <f t="shared" si="70"/>
        <v>-6.8858542978536974</v>
      </c>
      <c r="M171" s="297">
        <f t="shared" si="70"/>
        <v>-6.8858542978536974</v>
      </c>
      <c r="N171" s="297">
        <f t="shared" si="70"/>
        <v>-6.8858542978536974</v>
      </c>
      <c r="O171" s="297">
        <f t="shared" si="70"/>
        <v>-6.8858542978536974</v>
      </c>
      <c r="P171" s="297">
        <f t="shared" si="70"/>
        <v>-6.8858542978536974</v>
      </c>
      <c r="Q171" s="297">
        <f t="shared" si="70"/>
        <v>-6.8858542978536974</v>
      </c>
      <c r="R171" s="297">
        <f t="shared" si="70"/>
        <v>-6.8858542978536974</v>
      </c>
      <c r="S171" s="297">
        <f t="shared" si="70"/>
        <v>-6.8858542978536974</v>
      </c>
      <c r="T171" s="297">
        <f t="shared" si="70"/>
        <v>-6.8858542978536974</v>
      </c>
      <c r="U171" s="297">
        <f t="shared" si="70"/>
        <v>-6.8858542978536974</v>
      </c>
      <c r="V171" s="297">
        <f t="shared" si="70"/>
        <v>-6.8858542978536974</v>
      </c>
      <c r="W171" s="297">
        <f t="shared" si="70"/>
        <v>-6.8858542978536974</v>
      </c>
      <c r="X171" s="297">
        <f t="shared" si="70"/>
        <v>-6.8858542978536974</v>
      </c>
      <c r="Y171" s="297">
        <f t="shared" si="70"/>
        <v>-6.8858542978536974</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-1.5784385445231588</v>
      </c>
      <c r="E172" s="297">
        <f t="shared" si="72"/>
        <v>-3.7990224171761349</v>
      </c>
      <c r="F172" s="297">
        <f t="shared" si="72"/>
        <v>-5.9906932391327166</v>
      </c>
      <c r="G172" s="297">
        <f t="shared" si="72"/>
        <v>-5.69115857717608</v>
      </c>
      <c r="H172" s="297">
        <f t="shared" si="72"/>
        <v>-5.3916239152194443</v>
      </c>
      <c r="I172" s="297">
        <f t="shared" si="72"/>
        <v>-5.0920892532628086</v>
      </c>
      <c r="J172" s="297">
        <f t="shared" si="72"/>
        <v>-4.792554591306172</v>
      </c>
      <c r="K172" s="297">
        <f t="shared" si="72"/>
        <v>-4.4930199293495363</v>
      </c>
      <c r="L172" s="297">
        <f t="shared" si="72"/>
        <v>-4.1934852673929006</v>
      </c>
      <c r="M172" s="297">
        <f t="shared" si="72"/>
        <v>-3.8939506054362649</v>
      </c>
      <c r="N172" s="297">
        <f t="shared" si="72"/>
        <v>-3.5944159434796292</v>
      </c>
      <c r="O172" s="297">
        <f t="shared" si="72"/>
        <v>-3.2948812815229935</v>
      </c>
      <c r="P172" s="297">
        <f t="shared" si="72"/>
        <v>-2.9953466195663574</v>
      </c>
      <c r="Q172" s="297">
        <f t="shared" si="72"/>
        <v>-2.6958119576097217</v>
      </c>
      <c r="R172" s="297">
        <f t="shared" si="72"/>
        <v>-2.396277295653086</v>
      </c>
      <c r="S172" s="297">
        <f t="shared" si="72"/>
        <v>-2.0967426336964503</v>
      </c>
      <c r="T172" s="297">
        <f t="shared" si="72"/>
        <v>-1.7972079717398142</v>
      </c>
      <c r="U172" s="297">
        <f t="shared" si="72"/>
        <v>-1.4976733097831785</v>
      </c>
      <c r="V172" s="297">
        <f t="shared" si="72"/>
        <v>-1.1981386478265426</v>
      </c>
      <c r="W172" s="297">
        <f t="shared" si="72"/>
        <v>-0.89860398586990686</v>
      </c>
      <c r="X172" s="297">
        <f t="shared" si="72"/>
        <v>-0.59906932391327106</v>
      </c>
      <c r="Y172" s="297">
        <f t="shared" si="72"/>
        <v>-0.2995346619566352</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36.285943552256526</v>
      </c>
      <c r="D173" s="297">
        <f t="shared" ref="D173:BC173" si="74">D168+D171</f>
        <v>87.333848670715753</v>
      </c>
      <c r="E173" s="297">
        <f t="shared" si="74"/>
        <v>137.71708595707395</v>
      </c>
      <c r="F173" s="297">
        <f t="shared" si="74"/>
        <v>130.83123165922024</v>
      </c>
      <c r="G173" s="297">
        <f t="shared" si="74"/>
        <v>123.94537736136654</v>
      </c>
      <c r="H173" s="297">
        <f t="shared" si="74"/>
        <v>117.05952306351284</v>
      </c>
      <c r="I173" s="297">
        <f t="shared" si="74"/>
        <v>110.17366876565914</v>
      </c>
      <c r="J173" s="297">
        <f t="shared" si="74"/>
        <v>103.28781446780545</v>
      </c>
      <c r="K173" s="297">
        <f t="shared" si="74"/>
        <v>96.401960169951749</v>
      </c>
      <c r="L173" s="297">
        <f t="shared" si="74"/>
        <v>89.516105872098052</v>
      </c>
      <c r="M173" s="297">
        <f t="shared" si="74"/>
        <v>82.630251574244355</v>
      </c>
      <c r="N173" s="297">
        <f t="shared" si="74"/>
        <v>75.744397276390657</v>
      </c>
      <c r="O173" s="297">
        <f t="shared" si="74"/>
        <v>68.85854297853696</v>
      </c>
      <c r="P173" s="297">
        <f t="shared" si="74"/>
        <v>61.972688680683262</v>
      </c>
      <c r="Q173" s="297">
        <f t="shared" si="74"/>
        <v>55.086834382829565</v>
      </c>
      <c r="R173" s="297">
        <f t="shared" si="74"/>
        <v>48.200980084975868</v>
      </c>
      <c r="S173" s="297">
        <f t="shared" si="74"/>
        <v>41.31512578712217</v>
      </c>
      <c r="T173" s="297">
        <f t="shared" si="74"/>
        <v>34.429271489268473</v>
      </c>
      <c r="U173" s="297">
        <f t="shared" si="74"/>
        <v>27.543417191414775</v>
      </c>
      <c r="V173" s="297">
        <f t="shared" si="74"/>
        <v>20.657562893561078</v>
      </c>
      <c r="W173" s="297">
        <f t="shared" si="74"/>
        <v>13.771708595707381</v>
      </c>
      <c r="X173" s="297">
        <f t="shared" si="74"/>
        <v>6.8858542978536832</v>
      </c>
      <c r="Y173" s="297">
        <f t="shared" si="74"/>
        <v>-1.4210854715202004E-14</v>
      </c>
      <c r="Z173" s="297">
        <f t="shared" si="74"/>
        <v>-1.4210854715202004E-14</v>
      </c>
      <c r="AA173" s="297">
        <f t="shared" si="74"/>
        <v>-1.4210854715202004E-14</v>
      </c>
      <c r="AB173" s="297">
        <f t="shared" si="74"/>
        <v>-1.4210854715202004E-14</v>
      </c>
      <c r="AC173" s="297">
        <f t="shared" si="74"/>
        <v>-1.4210854715202004E-14</v>
      </c>
      <c r="AD173" s="297">
        <f t="shared" si="74"/>
        <v>-1.4210854715202004E-14</v>
      </c>
      <c r="AE173" s="297">
        <f t="shared" si="74"/>
        <v>-1.4210854715202004E-14</v>
      </c>
      <c r="AF173" s="297">
        <f t="shared" si="74"/>
        <v>-1.4210854715202004E-14</v>
      </c>
      <c r="AG173" s="297">
        <f t="shared" si="74"/>
        <v>-1.4210854715202004E-14</v>
      </c>
      <c r="AH173" s="297">
        <f t="shared" si="74"/>
        <v>-1.4210854715202004E-14</v>
      </c>
      <c r="AI173" s="297">
        <f t="shared" si="74"/>
        <v>-1.4210854715202004E-14</v>
      </c>
      <c r="AJ173" s="297">
        <f t="shared" si="74"/>
        <v>-1.4210854715202004E-14</v>
      </c>
      <c r="AK173" s="297">
        <f t="shared" si="74"/>
        <v>-1.4210854715202004E-14</v>
      </c>
      <c r="AL173" s="297">
        <f t="shared" si="74"/>
        <v>-1.4210854715202004E-14</v>
      </c>
      <c r="AM173" s="297">
        <f t="shared" si="74"/>
        <v>-1.4210854715202004E-14</v>
      </c>
      <c r="AN173" s="297">
        <f t="shared" si="74"/>
        <v>-1.4210854715202004E-14</v>
      </c>
      <c r="AO173" s="297">
        <f t="shared" si="74"/>
        <v>-1.4210854715202004E-14</v>
      </c>
      <c r="AP173" s="297">
        <f t="shared" si="74"/>
        <v>-1.4210854715202004E-14</v>
      </c>
      <c r="AQ173" s="297">
        <f t="shared" si="74"/>
        <v>-1.4210854715202004E-14</v>
      </c>
      <c r="AR173" s="297">
        <f t="shared" si="74"/>
        <v>-1.4210854715202004E-14</v>
      </c>
      <c r="AS173" s="297">
        <f t="shared" si="74"/>
        <v>-1.4210854715202004E-14</v>
      </c>
      <c r="AT173" s="297">
        <f t="shared" si="74"/>
        <v>-1.4210854715202004E-14</v>
      </c>
      <c r="AU173" s="297">
        <f t="shared" si="74"/>
        <v>-1.4210854715202004E-14</v>
      </c>
      <c r="AV173" s="297">
        <f t="shared" si="74"/>
        <v>-1.4210854715202004E-14</v>
      </c>
      <c r="AW173" s="297">
        <f t="shared" si="74"/>
        <v>-1.4210854715202004E-14</v>
      </c>
      <c r="AX173" s="297">
        <f t="shared" si="74"/>
        <v>-1.4210854715202004E-14</v>
      </c>
      <c r="AY173" s="297">
        <f t="shared" si="74"/>
        <v>-1.4210854715202004E-14</v>
      </c>
      <c r="AZ173" s="297">
        <f t="shared" si="74"/>
        <v>-1.4210854715202004E-14</v>
      </c>
      <c r="BA173" s="297">
        <f t="shared" si="74"/>
        <v>-1.4210854715202004E-14</v>
      </c>
      <c r="BB173" s="297">
        <f t="shared" si="74"/>
        <v>-1.4210854715202004E-14</v>
      </c>
      <c r="BC173" s="297">
        <f t="shared" si="74"/>
        <v>-1.4210854715202004E-14</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4.8392212514567872</v>
      </c>
      <c r="D175" s="297">
        <f t="shared" ref="D175:BC175" si="75">D156+D167+D171+D172-D148+D35*$H$29*(1-0.0925-$C$10)/1000000+D149</f>
        <v>-2.9581404367893542</v>
      </c>
      <c r="E175" s="297">
        <f t="shared" si="75"/>
        <v>-4.7857289843701469</v>
      </c>
      <c r="F175" s="297">
        <f t="shared" si="75"/>
        <v>-14.052844987898633</v>
      </c>
      <c r="G175" s="297">
        <f t="shared" si="75"/>
        <v>-13.64415376021962</v>
      </c>
      <c r="H175" s="297">
        <f t="shared" si="75"/>
        <v>-13.234949496681724</v>
      </c>
      <c r="I175" s="297">
        <f t="shared" si="75"/>
        <v>-12.825229786016383</v>
      </c>
      <c r="J175" s="297">
        <f t="shared" si="75"/>
        <v>-12.41499220562212</v>
      </c>
      <c r="K175" s="297">
        <f t="shared" si="75"/>
        <v>-12.004234321511204</v>
      </c>
      <c r="L175" s="297">
        <f t="shared" si="75"/>
        <v>-11.592953688256156</v>
      </c>
      <c r="M175" s="297">
        <f t="shared" si="75"/>
        <v>-11.181147848936011</v>
      </c>
      <c r="N175" s="297">
        <f t="shared" si="75"/>
        <v>-10.768814335082249</v>
      </c>
      <c r="O175" s="297">
        <f t="shared" si="75"/>
        <v>-10.355950666624588</v>
      </c>
      <c r="P175" s="297">
        <f t="shared" si="75"/>
        <v>-9.9425543518363515</v>
      </c>
      <c r="Q175" s="297">
        <f t="shared" si="75"/>
        <v>-9.5286228872798162</v>
      </c>
      <c r="R175" s="297">
        <f t="shared" si="75"/>
        <v>-9.1141537577510636</v>
      </c>
      <c r="S175" s="297">
        <f t="shared" si="75"/>
        <v>-8.6991444362247172</v>
      </c>
      <c r="T175" s="297">
        <f t="shared" si="75"/>
        <v>-8.2835923837983962</v>
      </c>
      <c r="U175" s="297">
        <f t="shared" si="75"/>
        <v>-7.8674950496368607</v>
      </c>
      <c r="V175" s="297">
        <f t="shared" si="75"/>
        <v>-7.450849870915973</v>
      </c>
      <c r="W175" s="297">
        <f t="shared" si="75"/>
        <v>-7.0336542727662845</v>
      </c>
      <c r="X175" s="297">
        <f t="shared" si="75"/>
        <v>-6.6159056682164978</v>
      </c>
      <c r="Y175" s="297">
        <f t="shared" si="75"/>
        <v>-6.1976014581365177</v>
      </c>
      <c r="Z175" s="297">
        <f t="shared" si="75"/>
        <v>1.1071152666733393</v>
      </c>
      <c r="AA175" s="297">
        <f t="shared" si="75"/>
        <v>1.2270038721683627</v>
      </c>
      <c r="AB175" s="297">
        <f t="shared" si="75"/>
        <v>1.3474559541092122</v>
      </c>
      <c r="AC175" s="297">
        <f t="shared" si="75"/>
        <v>1.4684741608351866</v>
      </c>
      <c r="AD175" s="297">
        <f t="shared" si="75"/>
        <v>1.5900145957330825</v>
      </c>
      <c r="AE175" s="297">
        <f t="shared" si="75"/>
        <v>1.6731798724025242</v>
      </c>
      <c r="AF175" s="297">
        <f t="shared" si="75"/>
        <v>1.7567360258723133</v>
      </c>
      <c r="AG175" s="297">
        <f t="shared" si="75"/>
        <v>1.8406848932634023</v>
      </c>
      <c r="AH175" s="297">
        <f t="shared" si="75"/>
        <v>1.9250283203312333</v>
      </c>
      <c r="AI175" s="297">
        <f t="shared" si="75"/>
        <v>2.0097681615062846</v>
      </c>
      <c r="AJ175" s="297">
        <f t="shared" si="75"/>
        <v>2.0949062799348539</v>
      </c>
      <c r="AK175" s="297">
        <f t="shared" si="75"/>
        <v>2.1804445475200418</v>
      </c>
      <c r="AL175" s="297">
        <f t="shared" si="75"/>
        <v>2.2663848449628792</v>
      </c>
      <c r="AM175" s="297">
        <f t="shared" si="75"/>
        <v>2.3527290618037009</v>
      </c>
      <c r="AN175" s="297">
        <f t="shared" si="75"/>
        <v>2.4394790964636739</v>
      </c>
      <c r="AO175" s="297">
        <f t="shared" si="75"/>
        <v>2.5266368562865456</v>
      </c>
      <c r="AP175" s="297">
        <f t="shared" si="75"/>
        <v>2.6142042575805871</v>
      </c>
      <c r="AQ175" s="297">
        <f t="shared" si="75"/>
        <v>2.7021832256607077</v>
      </c>
      <c r="AR175" s="297">
        <f t="shared" si="75"/>
        <v>2.7905756948908049</v>
      </c>
      <c r="AS175" s="297">
        <f t="shared" si="75"/>
        <v>2.8793836087262812</v>
      </c>
      <c r="AT175" s="297">
        <f t="shared" si="75"/>
        <v>2.9686089197567926</v>
      </c>
      <c r="AU175" s="297">
        <f t="shared" si="75"/>
        <v>3.0582535897491407</v>
      </c>
      <c r="AV175" s="297">
        <f t="shared" si="75"/>
        <v>3.148319589690459</v>
      </c>
      <c r="AW175" s="297">
        <f t="shared" si="75"/>
        <v>3.2388088998314979</v>
      </c>
      <c r="AX175" s="297">
        <f t="shared" si="75"/>
        <v>3.329723509730198</v>
      </c>
      <c r="AY175" s="297">
        <f t="shared" si="75"/>
        <v>3.421065418295425</v>
      </c>
      <c r="AZ175" s="297">
        <f t="shared" si="75"/>
        <v>3.5128366338309052</v>
      </c>
      <c r="BA175" s="297">
        <f t="shared" si="75"/>
        <v>3.605039174079403</v>
      </c>
      <c r="BB175" s="297">
        <f t="shared" si="75"/>
        <v>3.6976750662670685</v>
      </c>
      <c r="BC175" s="297">
        <f t="shared" si="75"/>
        <v>3.7907463471480169</v>
      </c>
    </row>
    <row r="176" spans="1:58" s="197" customFormat="1" ht="16.899999999999999" customHeight="1" outlineLevel="1" x14ac:dyDescent="0.25">
      <c r="B176" s="197" t="s">
        <v>471</v>
      </c>
      <c r="C176" s="297">
        <f>C175</f>
        <v>4.8392212514567872</v>
      </c>
      <c r="D176" s="297">
        <f t="shared" ref="D176:BC176" si="76">C176+D175</f>
        <v>1.8810808146674329</v>
      </c>
      <c r="E176" s="297">
        <f t="shared" si="76"/>
        <v>-2.904648169702714</v>
      </c>
      <c r="F176" s="297">
        <f t="shared" si="76"/>
        <v>-16.957493157601348</v>
      </c>
      <c r="G176" s="297">
        <f t="shared" si="76"/>
        <v>-30.601646917820968</v>
      </c>
      <c r="H176" s="297">
        <f t="shared" si="76"/>
        <v>-43.836596414502694</v>
      </c>
      <c r="I176" s="297">
        <f t="shared" si="76"/>
        <v>-56.661826200519073</v>
      </c>
      <c r="J176" s="297">
        <f t="shared" si="76"/>
        <v>-69.0768184061412</v>
      </c>
      <c r="K176" s="297">
        <f t="shared" si="76"/>
        <v>-81.081052727652406</v>
      </c>
      <c r="L176" s="297">
        <f t="shared" si="76"/>
        <v>-92.674006415908565</v>
      </c>
      <c r="M176" s="297">
        <f t="shared" si="76"/>
        <v>-103.85515426484457</v>
      </c>
      <c r="N176" s="297">
        <f t="shared" si="76"/>
        <v>-114.62396859992683</v>
      </c>
      <c r="O176" s="297">
        <f t="shared" si="76"/>
        <v>-124.97991926655142</v>
      </c>
      <c r="P176" s="297">
        <f t="shared" si="76"/>
        <v>-134.92247361838778</v>
      </c>
      <c r="Q176" s="297">
        <f t="shared" si="76"/>
        <v>-144.45109650566761</v>
      </c>
      <c r="R176" s="297">
        <f t="shared" si="76"/>
        <v>-153.56525026341868</v>
      </c>
      <c r="S176" s="297">
        <f t="shared" si="76"/>
        <v>-162.26439469964339</v>
      </c>
      <c r="T176" s="297">
        <f t="shared" si="76"/>
        <v>-170.5479870834418</v>
      </c>
      <c r="U176" s="297">
        <f t="shared" si="76"/>
        <v>-178.41548213307865</v>
      </c>
      <c r="V176" s="297">
        <f t="shared" si="76"/>
        <v>-185.86633200399461</v>
      </c>
      <c r="W176" s="297">
        <f t="shared" si="76"/>
        <v>-192.8999862767609</v>
      </c>
      <c r="X176" s="297">
        <f t="shared" si="76"/>
        <v>-199.5158919449774</v>
      </c>
      <c r="Y176" s="297">
        <f t="shared" si="76"/>
        <v>-205.71349340311392</v>
      </c>
      <c r="Z176" s="297">
        <f t="shared" si="76"/>
        <v>-204.60637813644058</v>
      </c>
      <c r="AA176" s="297">
        <f t="shared" si="76"/>
        <v>-203.37937426427223</v>
      </c>
      <c r="AB176" s="297">
        <f t="shared" si="76"/>
        <v>-202.03191831016301</v>
      </c>
      <c r="AC176" s="297">
        <f t="shared" si="76"/>
        <v>-200.56344414932781</v>
      </c>
      <c r="AD176" s="297">
        <f t="shared" si="76"/>
        <v>-198.97342955359471</v>
      </c>
      <c r="AE176" s="297">
        <f t="shared" si="76"/>
        <v>-197.30024968119218</v>
      </c>
      <c r="AF176" s="297">
        <f t="shared" si="76"/>
        <v>-195.54351365531988</v>
      </c>
      <c r="AG176" s="297">
        <f t="shared" si="76"/>
        <v>-193.70282876205647</v>
      </c>
      <c r="AH176" s="297">
        <f t="shared" si="76"/>
        <v>-191.77780044172525</v>
      </c>
      <c r="AI176" s="297">
        <f t="shared" si="76"/>
        <v>-189.76803228021896</v>
      </c>
      <c r="AJ176" s="297">
        <f t="shared" si="76"/>
        <v>-187.6731260002841</v>
      </c>
      <c r="AK176" s="297">
        <f t="shared" si="76"/>
        <v>-185.49268145276406</v>
      </c>
      <c r="AL176" s="297">
        <f t="shared" si="76"/>
        <v>-183.22629660780117</v>
      </c>
      <c r="AM176" s="297">
        <f t="shared" si="76"/>
        <v>-180.87356754599747</v>
      </c>
      <c r="AN176" s="297">
        <f t="shared" si="76"/>
        <v>-178.43408844953379</v>
      </c>
      <c r="AO176" s="297">
        <f t="shared" si="76"/>
        <v>-175.90745159324723</v>
      </c>
      <c r="AP176" s="297">
        <f t="shared" si="76"/>
        <v>-173.29324733566665</v>
      </c>
      <c r="AQ176" s="297">
        <f t="shared" si="76"/>
        <v>-170.59106411000593</v>
      </c>
      <c r="AR176" s="297">
        <f t="shared" si="76"/>
        <v>-167.80048841511513</v>
      </c>
      <c r="AS176" s="297">
        <f t="shared" si="76"/>
        <v>-164.92110480638885</v>
      </c>
      <c r="AT176" s="297">
        <f t="shared" si="76"/>
        <v>-161.95249588663205</v>
      </c>
      <c r="AU176" s="297">
        <f t="shared" si="76"/>
        <v>-158.89424229688291</v>
      </c>
      <c r="AV176" s="297">
        <f t="shared" si="76"/>
        <v>-155.74592270719245</v>
      </c>
      <c r="AW176" s="297">
        <f t="shared" si="76"/>
        <v>-152.50711380736095</v>
      </c>
      <c r="AX176" s="297">
        <f t="shared" si="76"/>
        <v>-149.17739029763075</v>
      </c>
      <c r="AY176" s="297">
        <f t="shared" si="76"/>
        <v>-145.75632487933532</v>
      </c>
      <c r="AZ176" s="297">
        <f t="shared" si="76"/>
        <v>-142.24348824550441</v>
      </c>
      <c r="BA176" s="297">
        <f t="shared" si="76"/>
        <v>-138.63844907142501</v>
      </c>
      <c r="BB176" s="297">
        <f t="shared" si="76"/>
        <v>-134.94077400515795</v>
      </c>
      <c r="BC176" s="297">
        <f t="shared" si="76"/>
        <v>-131.15002765800992</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4.5756760386581918</v>
      </c>
      <c r="D178" s="300">
        <f t="shared" ref="D178:BC178" si="77">NPV($D$28,D175)</f>
        <v>-2.7970393607294222</v>
      </c>
      <c r="E178" s="300">
        <f t="shared" si="77"/>
        <v>-4.5250969739609204</v>
      </c>
      <c r="F178" s="300">
        <f t="shared" si="77"/>
        <v>-13.287523497039642</v>
      </c>
      <c r="G178" s="300">
        <f t="shared" si="77"/>
        <v>-12.901089696944698</v>
      </c>
      <c r="H178" s="300">
        <f t="shared" si="77"/>
        <v>-12.514170801053449</v>
      </c>
      <c r="I178" s="300">
        <f t="shared" si="77"/>
        <v>-12.126764529415633</v>
      </c>
      <c r="J178" s="300">
        <f t="shared" si="77"/>
        <v>-11.738868591365257</v>
      </c>
      <c r="K178" s="300">
        <f t="shared" si="77"/>
        <v>-11.350480685470179</v>
      </c>
      <c r="L178" s="300">
        <f t="shared" si="77"/>
        <v>-10.96159849948152</v>
      </c>
      <c r="M178" s="300">
        <f t="shared" si="77"/>
        <v>-10.57221971028285</v>
      </c>
      <c r="N178" s="300">
        <f t="shared" si="77"/>
        <v>-10.182341983839072</v>
      </c>
      <c r="O178" s="300">
        <f t="shared" si="77"/>
        <v>-9.7919629751451538</v>
      </c>
      <c r="P178" s="300">
        <f t="shared" si="77"/>
        <v>-9.401080328174487</v>
      </c>
      <c r="Q178" s="300">
        <f t="shared" si="77"/>
        <v>-9.0096916758271988</v>
      </c>
      <c r="R178" s="300">
        <f t="shared" si="77"/>
        <v>-8.6177946398780101</v>
      </c>
      <c r="S178" s="300">
        <f t="shared" si="77"/>
        <v>-8.2253868309239895</v>
      </c>
      <c r="T178" s="300">
        <f t="shared" si="77"/>
        <v>-7.832465848332018</v>
      </c>
      <c r="U178" s="300">
        <f t="shared" si="77"/>
        <v>-7.4390292801859887</v>
      </c>
      <c r="V178" s="300">
        <f t="shared" si="77"/>
        <v>-7.0450747032338157</v>
      </c>
      <c r="W178" s="300">
        <f t="shared" si="77"/>
        <v>-6.6505996828340903</v>
      </c>
      <c r="X178" s="300">
        <f t="shared" si="77"/>
        <v>-6.2556017729026259</v>
      </c>
      <c r="Y178" s="300">
        <f t="shared" si="77"/>
        <v>-5.8600785158586097</v>
      </c>
      <c r="Z178" s="300">
        <f t="shared" si="77"/>
        <v>1.0468214893511796</v>
      </c>
      <c r="AA178" s="300">
        <f t="shared" si="77"/>
        <v>1.1601809310808964</v>
      </c>
      <c r="AB178" s="300">
        <f t="shared" si="77"/>
        <v>1.2740731621867425</v>
      </c>
      <c r="AC178" s="300">
        <f t="shared" si="77"/>
        <v>1.3885006867787888</v>
      </c>
      <c r="AD178" s="300">
        <f t="shared" si="77"/>
        <v>1.5034219988644848</v>
      </c>
      <c r="AE178" s="300">
        <f t="shared" si="77"/>
        <v>1.5820580735407952</v>
      </c>
      <c r="AF178" s="300">
        <f t="shared" si="77"/>
        <v>1.661063737768085</v>
      </c>
      <c r="AG178" s="300">
        <f t="shared" si="77"/>
        <v>1.7404407286172356</v>
      </c>
      <c r="AH178" s="300">
        <f t="shared" si="77"/>
        <v>1.8201907913233808</v>
      </c>
      <c r="AI178" s="300">
        <f t="shared" si="77"/>
        <v>1.9003156793242462</v>
      </c>
      <c r="AJ178" s="300">
        <f t="shared" si="77"/>
        <v>1.9808171542987112</v>
      </c>
      <c r="AK178" s="300">
        <f t="shared" si="77"/>
        <v>2.0616969862055603</v>
      </c>
      <c r="AL178" s="300">
        <f t="shared" si="77"/>
        <v>2.1429569533223707</v>
      </c>
      <c r="AM178" s="300">
        <f t="shared" si="77"/>
        <v>2.224598842284633</v>
      </c>
      <c r="AN178" s="300">
        <f t="shared" si="77"/>
        <v>2.3066244481250173</v>
      </c>
      <c r="AO178" s="300">
        <f t="shared" si="77"/>
        <v>2.3890355743128486</v>
      </c>
      <c r="AP178" s="300">
        <f t="shared" si="77"/>
        <v>2.4718340327937649</v>
      </c>
      <c r="AQ178" s="300">
        <f t="shared" si="77"/>
        <v>2.5550216440295386</v>
      </c>
      <c r="AR178" s="300">
        <f t="shared" si="77"/>
        <v>2.6386002370381205</v>
      </c>
      <c r="AS178" s="300">
        <f t="shared" si="77"/>
        <v>2.7225716494338403</v>
      </c>
      <c r="AT178" s="300">
        <f t="shared" si="77"/>
        <v>2.8069377274678282</v>
      </c>
      <c r="AU178" s="300">
        <f t="shared" si="77"/>
        <v>2.8917003260685696</v>
      </c>
      <c r="AV178" s="300">
        <f t="shared" si="77"/>
        <v>2.9768613088827403</v>
      </c>
      <c r="AW178" s="300">
        <f t="shared" si="77"/>
        <v>3.062422548316134</v>
      </c>
      <c r="AX178" s="300">
        <f t="shared" si="77"/>
        <v>3.1483859255748632</v>
      </c>
      <c r="AY178" s="300">
        <f t="shared" si="77"/>
        <v>3.2347533307067109</v>
      </c>
      <c r="AZ178" s="300">
        <f t="shared" si="77"/>
        <v>3.3215266626426754</v>
      </c>
      <c r="BA178" s="300">
        <f t="shared" si="77"/>
        <v>3.4087078292387396</v>
      </c>
      <c r="BB178" s="300">
        <f t="shared" si="77"/>
        <v>3.4962987473178053</v>
      </c>
      <c r="BC178" s="300">
        <f t="shared" si="77"/>
        <v>3.5843013427118433</v>
      </c>
    </row>
    <row r="179" spans="2:55" s="197" customFormat="1" ht="16.899999999999999" customHeight="1" outlineLevel="1" x14ac:dyDescent="0.25">
      <c r="B179" s="301" t="s">
        <v>469</v>
      </c>
      <c r="C179" s="300">
        <f>C178</f>
        <v>4.5756760386581918</v>
      </c>
      <c r="D179" s="300">
        <f t="shared" ref="D179" si="78">C179+D178</f>
        <v>1.7786366779287697</v>
      </c>
      <c r="E179" s="300">
        <f t="shared" ref="E179" si="79">D179+E178</f>
        <v>-2.7464602960321507</v>
      </c>
      <c r="F179" s="300">
        <f t="shared" ref="F179" si="80">E179+F178</f>
        <v>-16.033983793071791</v>
      </c>
      <c r="G179" s="300">
        <f t="shared" ref="G179" si="81">F179+G178</f>
        <v>-28.935073490016489</v>
      </c>
      <c r="H179" s="300">
        <f t="shared" ref="H179" si="82">G179+H178</f>
        <v>-41.449244291069938</v>
      </c>
      <c r="I179" s="300">
        <f t="shared" ref="I179" si="83">H179+I178</f>
        <v>-53.576008820485569</v>
      </c>
      <c r="J179" s="300">
        <f t="shared" ref="J179" si="84">I179+J178</f>
        <v>-65.31487741185083</v>
      </c>
      <c r="K179" s="300">
        <f t="shared" ref="K179" si="85">J179+K178</f>
        <v>-76.665358097321004</v>
      </c>
      <c r="L179" s="300">
        <f t="shared" ref="L179" si="86">K179+L178</f>
        <v>-87.626956596802529</v>
      </c>
      <c r="M179" s="300">
        <f t="shared" ref="M179" si="87">L179+M178</f>
        <v>-98.199176307085381</v>
      </c>
      <c r="N179" s="300">
        <f t="shared" ref="N179" si="88">M179+N178</f>
        <v>-108.38151829092445</v>
      </c>
      <c r="O179" s="300">
        <f t="shared" ref="O179" si="89">N179+O178</f>
        <v>-118.1734812660696</v>
      </c>
      <c r="P179" s="300">
        <f t="shared" ref="P179" si="90">O179+P178</f>
        <v>-127.57456159424409</v>
      </c>
      <c r="Q179" s="300">
        <f t="shared" ref="Q179" si="91">P179+Q178</f>
        <v>-136.58425327007129</v>
      </c>
      <c r="R179" s="300">
        <f t="shared" ref="R179" si="92">Q179+R178</f>
        <v>-145.2020479099493</v>
      </c>
      <c r="S179" s="300">
        <f t="shared" ref="S179" si="93">R179+S178</f>
        <v>-153.42743474087328</v>
      </c>
      <c r="T179" s="300">
        <f t="shared" ref="T179" si="94">S179+T178</f>
        <v>-161.2599005892053</v>
      </c>
      <c r="U179" s="300">
        <f t="shared" ref="U179" si="95">T179+U178</f>
        <v>-168.69892986939129</v>
      </c>
      <c r="V179" s="300">
        <f t="shared" ref="V179" si="96">U179+V178</f>
        <v>-175.7440045726251</v>
      </c>
      <c r="W179" s="300">
        <f t="shared" ref="W179" si="97">V179+W178</f>
        <v>-182.3946042554592</v>
      </c>
      <c r="X179" s="300">
        <f t="shared" ref="X179" si="98">W179+X178</f>
        <v>-188.65020602836182</v>
      </c>
      <c r="Y179" s="300">
        <f t="shared" ref="Y179" si="99">X179+Y178</f>
        <v>-194.51028454422044</v>
      </c>
      <c r="Z179" s="300">
        <f t="shared" ref="Z179" si="100">Y179+Z178</f>
        <v>-193.46346305486927</v>
      </c>
      <c r="AA179" s="300">
        <f t="shared" ref="AA179" si="101">Z179+AA178</f>
        <v>-192.30328212378836</v>
      </c>
      <c r="AB179" s="300">
        <f t="shared" ref="AB179" si="102">AA179+AB178</f>
        <v>-191.02920896160163</v>
      </c>
      <c r="AC179" s="300">
        <f t="shared" ref="AC179" si="103">AB179+AC178</f>
        <v>-189.64070827482283</v>
      </c>
      <c r="AD179" s="300">
        <f t="shared" ref="AD179" si="104">AC179+AD178</f>
        <v>-188.13728627595833</v>
      </c>
      <c r="AE179" s="300">
        <f t="shared" ref="AE179" si="105">AD179+AE178</f>
        <v>-186.55522820241754</v>
      </c>
      <c r="AF179" s="300">
        <f t="shared" ref="AF179" si="106">AE179+AF178</f>
        <v>-184.89416446464946</v>
      </c>
      <c r="AG179" s="300">
        <f t="shared" ref="AG179" si="107">AF179+AG178</f>
        <v>-183.15372373603222</v>
      </c>
      <c r="AH179" s="300">
        <f t="shared" ref="AH179" si="108">AG179+AH178</f>
        <v>-181.33353294470885</v>
      </c>
      <c r="AI179" s="300">
        <f t="shared" ref="AI179" si="109">AH179+AI178</f>
        <v>-179.4332172653846</v>
      </c>
      <c r="AJ179" s="300">
        <f t="shared" ref="AJ179" si="110">AI179+AJ178</f>
        <v>-177.45240011108589</v>
      </c>
      <c r="AK179" s="300">
        <f t="shared" ref="AK179" si="111">AJ179+AK178</f>
        <v>-175.39070312488033</v>
      </c>
      <c r="AL179" s="300">
        <f t="shared" ref="AL179" si="112">AK179+AL178</f>
        <v>-173.24774617155796</v>
      </c>
      <c r="AM179" s="300">
        <f t="shared" ref="AM179" si="113">AL179+AM178</f>
        <v>-171.02314732927334</v>
      </c>
      <c r="AN179" s="300">
        <f t="shared" ref="AN179" si="114">AM179+AN178</f>
        <v>-168.71652288114834</v>
      </c>
      <c r="AO179" s="300">
        <f t="shared" ref="AO179" si="115">AN179+AO178</f>
        <v>-166.32748730683548</v>
      </c>
      <c r="AP179" s="300">
        <f t="shared" ref="AP179" si="116">AO179+AP178</f>
        <v>-163.85565327404171</v>
      </c>
      <c r="AQ179" s="300">
        <f t="shared" ref="AQ179" si="117">AP179+AQ178</f>
        <v>-161.30063163001216</v>
      </c>
      <c r="AR179" s="300">
        <f t="shared" ref="AR179" si="118">AQ179+AR178</f>
        <v>-158.66203139297403</v>
      </c>
      <c r="AS179" s="300">
        <f t="shared" ref="AS179" si="119">AR179+AS178</f>
        <v>-155.9394597435402</v>
      </c>
      <c r="AT179" s="300">
        <f t="shared" ref="AT179" si="120">AS179+AT178</f>
        <v>-153.13252201607236</v>
      </c>
      <c r="AU179" s="300">
        <f t="shared" ref="AU179" si="121">AT179+AU178</f>
        <v>-150.2408216900038</v>
      </c>
      <c r="AV179" s="300">
        <f t="shared" ref="AV179" si="122">AU179+AV178</f>
        <v>-147.26396038112105</v>
      </c>
      <c r="AW179" s="300">
        <f t="shared" ref="AW179" si="123">AV179+AW178</f>
        <v>-144.20153783280492</v>
      </c>
      <c r="AX179" s="300">
        <f t="shared" ref="AX179" si="124">AW179+AX178</f>
        <v>-141.05315190723005</v>
      </c>
      <c r="AY179" s="300">
        <f t="shared" ref="AY179" si="125">AX179+AY178</f>
        <v>-137.81839857652332</v>
      </c>
      <c r="AZ179" s="300">
        <f t="shared" ref="AZ179" si="126">AY179+AZ178</f>
        <v>-134.49687191388065</v>
      </c>
      <c r="BA179" s="300">
        <f t="shared" ref="BA179" si="127">AZ179+BA178</f>
        <v>-131.0881640846419</v>
      </c>
      <c r="BB179" s="300">
        <f t="shared" ref="BB179" si="128">BA179+BB178</f>
        <v>-127.59186533732409</v>
      </c>
      <c r="BC179" s="300">
        <f t="shared" ref="BC179" si="129">BB179+BC178</f>
        <v>-124.00756399461225</v>
      </c>
    </row>
    <row r="180" spans="2:55" s="197" customFormat="1" ht="16.899999999999999" customHeight="1" outlineLevel="1" x14ac:dyDescent="0.25">
      <c r="B180" s="197" t="s">
        <v>416</v>
      </c>
      <c r="C180" s="297">
        <f>C175/(1+$D$28)^C32</f>
        <v>4.8392212514567872</v>
      </c>
      <c r="D180" s="297">
        <f t="shared" ref="D180:BC180" si="130">D175/(1+$D$28)^D32</f>
        <v>-2.7970393607294222</v>
      </c>
      <c r="E180" s="297">
        <f t="shared" si="130"/>
        <v>-4.2786590487311527</v>
      </c>
      <c r="F180" s="297">
        <f t="shared" si="130"/>
        <v>-11.879649439304576</v>
      </c>
      <c r="G180" s="297">
        <f t="shared" si="130"/>
        <v>-10.906006799100444</v>
      </c>
      <c r="H180" s="297">
        <f t="shared" si="130"/>
        <v>-10.002791982549189</v>
      </c>
      <c r="I180" s="297">
        <f t="shared" si="130"/>
        <v>-9.1652410943852374</v>
      </c>
      <c r="J180" s="297">
        <f t="shared" si="130"/>
        <v>-8.3888992720018294</v>
      </c>
      <c r="K180" s="297">
        <f t="shared" si="130"/>
        <v>-7.6696012033009708</v>
      </c>
      <c r="L180" s="297">
        <f t="shared" si="130"/>
        <v>-7.0034528475567059</v>
      </c>
      <c r="M180" s="297">
        <f t="shared" si="130"/>
        <v>-6.3868142861625774</v>
      </c>
      <c r="N180" s="297">
        <f t="shared" si="130"/>
        <v>-5.8162836345254885</v>
      </c>
      <c r="O180" s="297">
        <f t="shared" si="130"/>
        <v>-5.2886819504982459</v>
      </c>
      <c r="P180" s="297">
        <f t="shared" si="130"/>
        <v>-4.8010390786272463</v>
      </c>
      <c r="Q180" s="297">
        <f t="shared" si="130"/>
        <v>-4.3505803731452355</v>
      </c>
      <c r="R180" s="297">
        <f t="shared" si="130"/>
        <v>-3.9347142460742965</v>
      </c>
      <c r="S180" s="297">
        <f t="shared" si="130"/>
        <v>-3.5510204900355498</v>
      </c>
      <c r="T180" s="297">
        <f t="shared" si="130"/>
        <v>-3.1972393284001099</v>
      </c>
      <c r="U180" s="297">
        <f t="shared" si="130"/>
        <v>-2.8712611482730175</v>
      </c>
      <c r="V180" s="297">
        <f t="shared" si="130"/>
        <v>-2.5711168744885309</v>
      </c>
      <c r="W180" s="297">
        <f t="shared" si="130"/>
        <v>-2.2949689453212225</v>
      </c>
      <c r="X180" s="297">
        <f t="shared" si="130"/>
        <v>-2.0411028529927497</v>
      </c>
      <c r="Y180" s="297">
        <f t="shared" si="130"/>
        <v>-1.8079192142872489</v>
      </c>
      <c r="Z180" s="297">
        <f t="shared" si="130"/>
        <v>0.30537115000225368</v>
      </c>
      <c r="AA180" s="297">
        <f t="shared" si="130"/>
        <v>0.3200080387288099</v>
      </c>
      <c r="AB180" s="297">
        <f t="shared" si="130"/>
        <v>0.33228391782324229</v>
      </c>
      <c r="AC180" s="297">
        <f t="shared" si="130"/>
        <v>0.34240558787550818</v>
      </c>
      <c r="AD180" s="297">
        <f t="shared" si="130"/>
        <v>0.35055441020044048</v>
      </c>
      <c r="AE180" s="297">
        <f t="shared" si="130"/>
        <v>0.34880021627552366</v>
      </c>
      <c r="AF180" s="297">
        <f t="shared" si="130"/>
        <v>0.34627442066285746</v>
      </c>
      <c r="AG180" s="297">
        <f t="shared" si="130"/>
        <v>0.3430624158235252</v>
      </c>
      <c r="AH180" s="297">
        <f t="shared" si="130"/>
        <v>0.33924277447838852</v>
      </c>
      <c r="AI180" s="297">
        <f t="shared" si="130"/>
        <v>0.33488772951029355</v>
      </c>
      <c r="AJ180" s="297">
        <f t="shared" si="130"/>
        <v>0.33006362230406044</v>
      </c>
      <c r="AK180" s="297">
        <f t="shared" si="130"/>
        <v>0.32483132151455157</v>
      </c>
      <c r="AL180" s="297">
        <f t="shared" si="130"/>
        <v>0.31924661413115107</v>
      </c>
      <c r="AM180" s="297">
        <f t="shared" si="130"/>
        <v>0.31336057059236105</v>
      </c>
      <c r="AN180" s="297">
        <f t="shared" si="130"/>
        <v>0.30721988559643693</v>
      </c>
      <c r="AO180" s="297">
        <f t="shared" si="130"/>
        <v>0.30086719615272611</v>
      </c>
      <c r="AP180" s="297">
        <f t="shared" si="130"/>
        <v>0.29434137832318696</v>
      </c>
      <c r="AQ180" s="297">
        <f t="shared" si="130"/>
        <v>0.28767782401411918</v>
      </c>
      <c r="AR180" s="297">
        <f t="shared" si="130"/>
        <v>0.28090869909410643</v>
      </c>
      <c r="AS180" s="297">
        <f t="shared" si="130"/>
        <v>0.27406318403517888</v>
      </c>
      <c r="AT180" s="297">
        <f t="shared" si="130"/>
        <v>0.26716769820003206</v>
      </c>
      <c r="AU180" s="297">
        <f t="shared" si="130"/>
        <v>0.26024610882841226</v>
      </c>
      <c r="AV180" s="297">
        <f t="shared" si="130"/>
        <v>0.25331992571032513</v>
      </c>
      <c r="AW180" s="297">
        <f t="shared" si="130"/>
        <v>0.24640848247218161</v>
      </c>
      <c r="AX180" s="297">
        <f t="shared" si="130"/>
        <v>0.23952910534426347</v>
      </c>
      <c r="AY180" s="297">
        <f t="shared" si="130"/>
        <v>0.23269727022359793</v>
      </c>
      <c r="AZ180" s="297">
        <f t="shared" si="130"/>
        <v>0.22592674879539637</v>
      </c>
      <c r="BA180" s="297">
        <f t="shared" si="130"/>
        <v>0.21922974442835763</v>
      </c>
      <c r="BB180" s="297">
        <f t="shared" si="130"/>
        <v>0.21261701851420356</v>
      </c>
      <c r="BC180" s="297">
        <f t="shared" si="130"/>
        <v>0.20609800787963725</v>
      </c>
    </row>
    <row r="181" spans="2:55" s="197" customFormat="1" ht="16.899999999999999" customHeight="1" outlineLevel="1" x14ac:dyDescent="0.25">
      <c r="B181" s="290" t="s">
        <v>417</v>
      </c>
      <c r="C181" s="297">
        <f>C180</f>
        <v>4.8392212514567872</v>
      </c>
      <c r="D181" s="300">
        <f t="shared" ref="D181" si="131">C181+D180</f>
        <v>2.042181890727365</v>
      </c>
      <c r="E181" s="300">
        <f t="shared" ref="E181" si="132">D181+E180</f>
        <v>-2.2364771580037877</v>
      </c>
      <c r="F181" s="300">
        <f t="shared" ref="F181" si="133">E181+F180</f>
        <v>-14.116126597308362</v>
      </c>
      <c r="G181" s="300">
        <f t="shared" ref="G181" si="134">F181+G180</f>
        <v>-25.022133396408805</v>
      </c>
      <c r="H181" s="300">
        <f t="shared" ref="H181" si="135">G181+H180</f>
        <v>-35.024925378957995</v>
      </c>
      <c r="I181" s="300">
        <f t="shared" ref="I181" si="136">H181+I180</f>
        <v>-44.190166473343233</v>
      </c>
      <c r="J181" s="300">
        <f t="shared" ref="J181" si="137">I181+J180</f>
        <v>-52.579065745345062</v>
      </c>
      <c r="K181" s="300">
        <f t="shared" ref="K181" si="138">J181+K180</f>
        <v>-60.248666948646033</v>
      </c>
      <c r="L181" s="300">
        <f t="shared" ref="L181" si="139">K181+L180</f>
        <v>-67.252119796202734</v>
      </c>
      <c r="M181" s="300">
        <f t="shared" ref="M181" si="140">L181+M180</f>
        <v>-73.63893408236531</v>
      </c>
      <c r="N181" s="300">
        <f t="shared" ref="N181" si="141">M181+N180</f>
        <v>-79.4552177168908</v>
      </c>
      <c r="O181" s="300">
        <f t="shared" ref="O181" si="142">N181+O180</f>
        <v>-84.743899667389044</v>
      </c>
      <c r="P181" s="300">
        <f t="shared" ref="P181" si="143">O181+P180</f>
        <v>-89.544938746016285</v>
      </c>
      <c r="Q181" s="300">
        <f t="shared" ref="Q181" si="144">P181+Q180</f>
        <v>-93.89551911916152</v>
      </c>
      <c r="R181" s="300">
        <f t="shared" ref="R181" si="145">Q181+R180</f>
        <v>-97.830233365235813</v>
      </c>
      <c r="S181" s="300">
        <f t="shared" ref="S181" si="146">R181+S180</f>
        <v>-101.38125385527137</v>
      </c>
      <c r="T181" s="300">
        <f t="shared" ref="T181" si="147">S181+T180</f>
        <v>-104.57849318367148</v>
      </c>
      <c r="U181" s="300">
        <f t="shared" ref="U181" si="148">T181+U180</f>
        <v>-107.4497543319445</v>
      </c>
      <c r="V181" s="300">
        <f t="shared" ref="V181" si="149">U181+V180</f>
        <v>-110.02087120643303</v>
      </c>
      <c r="W181" s="300">
        <f t="shared" ref="W181" si="150">V181+W180</f>
        <v>-112.31584015175424</v>
      </c>
      <c r="X181" s="300">
        <f t="shared" ref="X181" si="151">W181+X180</f>
        <v>-114.356943004747</v>
      </c>
      <c r="Y181" s="300">
        <f t="shared" ref="Y181" si="152">X181+Y180</f>
        <v>-116.16486221903425</v>
      </c>
      <c r="Z181" s="300">
        <f t="shared" ref="Z181" si="153">Y181+Z180</f>
        <v>-115.85949106903199</v>
      </c>
      <c r="AA181" s="300">
        <f t="shared" ref="AA181" si="154">Z181+AA180</f>
        <v>-115.53948303030317</v>
      </c>
      <c r="AB181" s="300">
        <f t="shared" ref="AB181" si="155">AA181+AB180</f>
        <v>-115.20719911247993</v>
      </c>
      <c r="AC181" s="300">
        <f t="shared" ref="AC181" si="156">AB181+AC180</f>
        <v>-114.86479352460442</v>
      </c>
      <c r="AD181" s="300">
        <f t="shared" ref="AD181" si="157">AC181+AD180</f>
        <v>-114.51423911440398</v>
      </c>
      <c r="AE181" s="300">
        <f t="shared" ref="AE181" si="158">AD181+AE180</f>
        <v>-114.16543889812846</v>
      </c>
      <c r="AF181" s="300">
        <f t="shared" ref="AF181" si="159">AE181+AF180</f>
        <v>-113.81916447746561</v>
      </c>
      <c r="AG181" s="300">
        <f t="shared" ref="AG181" si="160">AF181+AG180</f>
        <v>-113.47610206164208</v>
      </c>
      <c r="AH181" s="300">
        <f t="shared" ref="AH181" si="161">AG181+AH180</f>
        <v>-113.13685928716369</v>
      </c>
      <c r="AI181" s="300">
        <f t="shared" ref="AI181" si="162">AH181+AI180</f>
        <v>-112.80197155765339</v>
      </c>
      <c r="AJ181" s="300">
        <f t="shared" ref="AJ181" si="163">AI181+AJ180</f>
        <v>-112.47190793534932</v>
      </c>
      <c r="AK181" s="300">
        <f t="shared" ref="AK181" si="164">AJ181+AK180</f>
        <v>-112.14707661383477</v>
      </c>
      <c r="AL181" s="300">
        <f t="shared" ref="AL181" si="165">AK181+AL180</f>
        <v>-111.82782999970362</v>
      </c>
      <c r="AM181" s="300">
        <f t="shared" ref="AM181" si="166">AL181+AM180</f>
        <v>-111.51446942911126</v>
      </c>
      <c r="AN181" s="300">
        <f t="shared" ref="AN181" si="167">AM181+AN180</f>
        <v>-111.20724954351482</v>
      </c>
      <c r="AO181" s="300">
        <f t="shared" ref="AO181" si="168">AN181+AO180</f>
        <v>-110.9063823473621</v>
      </c>
      <c r="AP181" s="300">
        <f t="shared" ref="AP181" si="169">AO181+AP180</f>
        <v>-110.61204096903892</v>
      </c>
      <c r="AQ181" s="300">
        <f t="shared" ref="AQ181" si="170">AP181+AQ180</f>
        <v>-110.32436314502479</v>
      </c>
      <c r="AR181" s="300">
        <f t="shared" ref="AR181" si="171">AQ181+AR180</f>
        <v>-110.04345444593068</v>
      </c>
      <c r="AS181" s="300">
        <f t="shared" ref="AS181" si="172">AR181+AS180</f>
        <v>-109.76939126189549</v>
      </c>
      <c r="AT181" s="300">
        <f t="shared" ref="AT181" si="173">AS181+AT180</f>
        <v>-109.50222356369547</v>
      </c>
      <c r="AU181" s="300">
        <f t="shared" ref="AU181" si="174">AT181+AU180</f>
        <v>-109.24197745486705</v>
      </c>
      <c r="AV181" s="300">
        <f t="shared" ref="AV181" si="175">AU181+AV180</f>
        <v>-108.98865752915673</v>
      </c>
      <c r="AW181" s="300">
        <f t="shared" ref="AW181" si="176">AV181+AW180</f>
        <v>-108.74224904668455</v>
      </c>
      <c r="AX181" s="300">
        <f t="shared" ref="AX181" si="177">AW181+AX180</f>
        <v>-108.50271994134029</v>
      </c>
      <c r="AY181" s="300">
        <f t="shared" ref="AY181" si="178">AX181+AY180</f>
        <v>-108.27002267111669</v>
      </c>
      <c r="AZ181" s="300">
        <f t="shared" ref="AZ181" si="179">AY181+AZ180</f>
        <v>-108.04409592232129</v>
      </c>
      <c r="BA181" s="300">
        <f t="shared" ref="BA181" si="180">AZ181+BA180</f>
        <v>-107.82486617789293</v>
      </c>
      <c r="BB181" s="300">
        <f t="shared" ref="BB181" si="181">BA181+BB180</f>
        <v>-107.61224915937872</v>
      </c>
      <c r="BC181" s="300">
        <f t="shared" ref="BC181" si="182">BB181+BC180</f>
        <v>-107.40615115149909</v>
      </c>
    </row>
    <row r="182" spans="2:55" s="197" customFormat="1" ht="16.899999999999999" customHeight="1" outlineLevel="1" x14ac:dyDescent="0.25">
      <c r="B182" s="290" t="s">
        <v>418</v>
      </c>
      <c r="C182" s="297">
        <f t="shared" ref="C182:AH182" si="183">C167/(1+$C$28)^C32</f>
        <v>36.285943552256526</v>
      </c>
      <c r="D182" s="297">
        <f t="shared" si="183"/>
        <v>46.571754115186337</v>
      </c>
      <c r="E182" s="297">
        <f t="shared" si="183"/>
        <v>41.934880694798551</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1</v>
      </c>
      <c r="H183" s="1630">
        <f t="shared" si="185"/>
        <v>1</v>
      </c>
      <c r="I183" s="1630">
        <f t="shared" si="185"/>
        <v>1</v>
      </c>
      <c r="J183" s="1630">
        <f t="shared" si="185"/>
        <v>1</v>
      </c>
      <c r="K183" s="1630">
        <f t="shared" si="185"/>
        <v>1</v>
      </c>
      <c r="L183" s="1630">
        <f t="shared" si="185"/>
        <v>1</v>
      </c>
      <c r="M183" s="302">
        <f t="shared" ref="M183:BC183" si="186">IF(M$32&lt;=3,0,IF(M176&lt;0,1,IF(L183=1,1-(M176/M175),0)))</f>
        <v>1</v>
      </c>
      <c r="N183" s="302">
        <f t="shared" si="186"/>
        <v>1</v>
      </c>
      <c r="O183" s="302">
        <f t="shared" si="186"/>
        <v>1</v>
      </c>
      <c r="P183" s="302">
        <f t="shared" si="186"/>
        <v>1</v>
      </c>
      <c r="Q183" s="302">
        <f t="shared" si="186"/>
        <v>1</v>
      </c>
      <c r="R183" s="302">
        <f t="shared" si="186"/>
        <v>1</v>
      </c>
      <c r="S183" s="302">
        <f t="shared" si="186"/>
        <v>1</v>
      </c>
      <c r="T183" s="302">
        <f t="shared" si="186"/>
        <v>1</v>
      </c>
      <c r="U183" s="302">
        <f t="shared" si="186"/>
        <v>1</v>
      </c>
      <c r="V183" s="302">
        <f t="shared" si="186"/>
        <v>1</v>
      </c>
      <c r="W183" s="302">
        <f t="shared" si="186"/>
        <v>1</v>
      </c>
      <c r="X183" s="302">
        <f t="shared" si="186"/>
        <v>1</v>
      </c>
      <c r="Y183" s="302">
        <f t="shared" si="186"/>
        <v>1</v>
      </c>
      <c r="Z183" s="302">
        <f t="shared" si="186"/>
        <v>1</v>
      </c>
      <c r="AA183" s="302">
        <f t="shared" si="186"/>
        <v>1</v>
      </c>
      <c r="AB183" s="302">
        <f t="shared" si="186"/>
        <v>1</v>
      </c>
      <c r="AC183" s="302">
        <f t="shared" si="186"/>
        <v>1</v>
      </c>
      <c r="AD183" s="302">
        <f t="shared" si="186"/>
        <v>1</v>
      </c>
      <c r="AE183" s="302">
        <f t="shared" si="186"/>
        <v>1</v>
      </c>
      <c r="AF183" s="302">
        <f t="shared" si="186"/>
        <v>1</v>
      </c>
      <c r="AG183" s="302">
        <f t="shared" si="186"/>
        <v>1</v>
      </c>
      <c r="AH183" s="302">
        <f t="shared" si="186"/>
        <v>1</v>
      </c>
      <c r="AI183" s="302">
        <f t="shared" si="186"/>
        <v>1</v>
      </c>
      <c r="AJ183" s="302">
        <f t="shared" si="186"/>
        <v>1</v>
      </c>
      <c r="AK183" s="302">
        <f t="shared" si="186"/>
        <v>1</v>
      </c>
      <c r="AL183" s="302">
        <f t="shared" si="186"/>
        <v>1</v>
      </c>
      <c r="AM183" s="302">
        <f t="shared" si="186"/>
        <v>1</v>
      </c>
      <c r="AN183" s="302">
        <f t="shared" si="186"/>
        <v>1</v>
      </c>
      <c r="AO183" s="302">
        <f t="shared" si="186"/>
        <v>1</v>
      </c>
      <c r="AP183" s="302">
        <f t="shared" si="186"/>
        <v>1</v>
      </c>
      <c r="AQ183" s="302">
        <f t="shared" si="186"/>
        <v>1</v>
      </c>
      <c r="AR183" s="302">
        <f t="shared" si="186"/>
        <v>1</v>
      </c>
      <c r="AS183" s="302">
        <f t="shared" si="186"/>
        <v>1</v>
      </c>
      <c r="AT183" s="302">
        <f t="shared" si="186"/>
        <v>1</v>
      </c>
      <c r="AU183" s="302">
        <f t="shared" si="186"/>
        <v>1</v>
      </c>
      <c r="AV183" s="302">
        <f t="shared" si="186"/>
        <v>1</v>
      </c>
      <c r="AW183" s="302">
        <f t="shared" si="186"/>
        <v>1</v>
      </c>
      <c r="AX183" s="302">
        <f t="shared" si="186"/>
        <v>1</v>
      </c>
      <c r="AY183" s="302">
        <f t="shared" si="186"/>
        <v>1</v>
      </c>
      <c r="AZ183" s="302">
        <f t="shared" si="186"/>
        <v>1</v>
      </c>
      <c r="BA183" s="302">
        <f t="shared" si="186"/>
        <v>1</v>
      </c>
      <c r="BB183" s="302">
        <f t="shared" si="186"/>
        <v>1</v>
      </c>
      <c r="BC183" s="302">
        <f t="shared" si="186"/>
        <v>1</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f>IF(AK31=1,IRR($C175:AK175),"-")</f>
        <v>1.1746641375898577</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opLeftCell="A13" zoomScale="75" zoomScaleNormal="75" workbookViewId="0">
      <selection activeCell="C23" sqref="C23"/>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82" t="str">
        <f>'R&amp;C-Painel de Controle'!G2</f>
        <v>CIRSOP - Consórcio RSU Oeste Paulista</v>
      </c>
      <c r="D2" s="2283"/>
      <c r="E2" s="2283"/>
      <c r="F2" s="2283"/>
      <c r="G2" s="2283"/>
      <c r="H2" s="2284"/>
      <c r="I2" s="888"/>
    </row>
    <row r="3" spans="1:60" ht="4.9000000000000004" customHeight="1" thickTop="1" thickBot="1" x14ac:dyDescent="0.3"/>
    <row r="4" spans="1:60" ht="19.5" thickTop="1" x14ac:dyDescent="0.25">
      <c r="B4" s="1780" t="str">
        <f>B104</f>
        <v>Quant. RSU (Ano 1)</v>
      </c>
      <c r="C4" s="1781">
        <f>C104</f>
        <v>250</v>
      </c>
      <c r="D4" s="1782" t="str">
        <f>D104</f>
        <v>t/d</v>
      </c>
      <c r="E4" s="1783"/>
      <c r="F4" s="1783"/>
      <c r="G4" s="1783"/>
      <c r="H4" s="1784"/>
      <c r="I4" s="888"/>
    </row>
    <row r="5" spans="1:60" ht="19.899999999999999" customHeight="1" x14ac:dyDescent="0.25">
      <c r="B5" s="1785" t="s">
        <v>1119</v>
      </c>
      <c r="C5" s="1786">
        <f>'R&amp;C-Painel de Controle'!D33</f>
        <v>293.71821446670435</v>
      </c>
      <c r="D5" s="1787" t="s">
        <v>342</v>
      </c>
      <c r="E5" s="1788"/>
      <c r="F5" s="1788"/>
      <c r="G5" s="1788"/>
      <c r="H5" s="1789"/>
      <c r="I5" s="888"/>
    </row>
    <row r="6" spans="1:60" ht="19.899999999999999" customHeight="1" x14ac:dyDescent="0.25">
      <c r="B6" s="1785" t="s">
        <v>1120</v>
      </c>
      <c r="C6" s="1786">
        <f>'R&amp;C-Painel de Controle'!H33</f>
        <v>314.66246540689212</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9.611299999999999E-2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85" t="s">
        <v>1092</v>
      </c>
      <c r="C10" s="2286"/>
      <c r="D10" s="2289" t="s">
        <v>1122</v>
      </c>
      <c r="E10" s="2290"/>
      <c r="F10" s="2290"/>
      <c r="G10" s="2290"/>
      <c r="H10" s="2291"/>
      <c r="J10" s="1733" t="s">
        <v>1089</v>
      </c>
      <c r="K10" s="1733" t="s">
        <v>1087</v>
      </c>
      <c r="L10" s="1733" t="s">
        <v>1090</v>
      </c>
      <c r="M10" s="1733" t="s">
        <v>1088</v>
      </c>
    </row>
    <row r="11" spans="1:60" s="1025" customFormat="1" ht="19.899999999999999" customHeight="1" thickBot="1" x14ac:dyDescent="0.3">
      <c r="B11" s="2287"/>
      <c r="C11" s="2288"/>
      <c r="D11" s="2292"/>
      <c r="E11" s="2293"/>
      <c r="F11" s="2293"/>
      <c r="G11" s="2293"/>
      <c r="H11" s="2294"/>
    </row>
    <row r="12" spans="1:60" ht="4.9000000000000004" customHeight="1" thickTop="1" thickBot="1" x14ac:dyDescent="0.3"/>
    <row r="13" spans="1:60" s="41" customFormat="1" ht="25.15" customHeight="1" thickTop="1" thickBot="1" x14ac:dyDescent="0.3">
      <c r="B13" s="2299" t="s">
        <v>1084</v>
      </c>
      <c r="C13" s="2300"/>
      <c r="D13" s="2300"/>
      <c r="E13" s="2300"/>
      <c r="F13" s="2300"/>
      <c r="G13" s="2300"/>
      <c r="H13" s="2301"/>
      <c r="I13" s="35"/>
      <c r="J13" s="35"/>
    </row>
    <row r="14" spans="1:60" s="828" customFormat="1" ht="15"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customHeight="1" outlineLevel="1" x14ac:dyDescent="0.25">
      <c r="A15" s="2281"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customHeight="1" outlineLevel="1" x14ac:dyDescent="0.25">
      <c r="A16" s="2281"/>
      <c r="B16" s="1688" t="str">
        <f>'C-FCL Real'!B35</f>
        <v>Dados Quantitativos RSU</v>
      </c>
      <c r="C16" s="1702">
        <f>SUMIF($D$15:$BG$15,1,D16:BG16)</f>
        <v>2935388.259928742</v>
      </c>
      <c r="D16" s="1697">
        <f>'C-FCL Real'!C35</f>
        <v>78000</v>
      </c>
      <c r="E16" s="1684">
        <f>'C-FCL Real'!D35</f>
        <v>78366.599999999991</v>
      </c>
      <c r="F16" s="1684">
        <f>'C-FCL Real'!E35</f>
        <v>78734.923019999987</v>
      </c>
      <c r="G16" s="1684">
        <f>'C-FCL Real'!F35</f>
        <v>79104.977158193986</v>
      </c>
      <c r="H16" s="1684">
        <f>'C-FCL Real'!G35</f>
        <v>79476.770550837493</v>
      </c>
      <c r="I16" s="1684">
        <f>'C-FCL Real'!H35</f>
        <v>79850.311372426426</v>
      </c>
      <c r="J16" s="1684">
        <f>'C-FCL Real'!I35</f>
        <v>80225.607835876828</v>
      </c>
      <c r="K16" s="1684">
        <f>'C-FCL Real'!J35</f>
        <v>80602.668192705445</v>
      </c>
      <c r="L16" s="1684">
        <f>'C-FCL Real'!K35</f>
        <v>80981.500733211156</v>
      </c>
      <c r="M16" s="1684">
        <f>'C-FCL Real'!L35</f>
        <v>81362.113786657239</v>
      </c>
      <c r="N16" s="1684">
        <f>'C-FCL Real'!M35</f>
        <v>81744.515721454518</v>
      </c>
      <c r="O16" s="1684">
        <f>'C-FCL Real'!N35</f>
        <v>82128.714945345346</v>
      </c>
      <c r="P16" s="1684">
        <f>'C-FCL Real'!O35</f>
        <v>82514.719905588456</v>
      </c>
      <c r="Q16" s="1684">
        <f>'C-FCL Real'!P35</f>
        <v>82902.539089144717</v>
      </c>
      <c r="R16" s="1684">
        <f>'C-FCL Real'!Q35</f>
        <v>83292.18102286369</v>
      </c>
      <c r="S16" s="1684">
        <f>'C-FCL Real'!O35</f>
        <v>82514.719905588456</v>
      </c>
      <c r="T16" s="1684">
        <f>'C-FCL Real'!P35</f>
        <v>82902.539089144717</v>
      </c>
      <c r="U16" s="1684">
        <f>'C-FCL Real'!Q35</f>
        <v>83292.18102286369</v>
      </c>
      <c r="V16" s="1684">
        <f>'C-FCL Real'!R35</f>
        <v>83683.654273671142</v>
      </c>
      <c r="W16" s="1684">
        <f>'C-FCL Real'!S35</f>
        <v>84076.967448757394</v>
      </c>
      <c r="X16" s="1684">
        <f>'C-FCL Real'!T35</f>
        <v>84472.129195766553</v>
      </c>
      <c r="Y16" s="1684">
        <f>'C-FCL Real'!U35</f>
        <v>84869.148202986646</v>
      </c>
      <c r="Z16" s="1684">
        <f>'C-FCL Real'!V35</f>
        <v>85268.033199540674</v>
      </c>
      <c r="AA16" s="1684">
        <f>'C-FCL Real'!W35</f>
        <v>85668.792955578509</v>
      </c>
      <c r="AB16" s="1684">
        <f>'C-FCL Real'!X35</f>
        <v>86071.436282469716</v>
      </c>
      <c r="AC16" s="1684">
        <f>'C-FCL Real'!Y35</f>
        <v>86475.972032997321</v>
      </c>
      <c r="AD16" s="1684">
        <f>'C-FCL Real'!Z35</f>
        <v>86882.409101552403</v>
      </c>
      <c r="AE16" s="1684">
        <f>'C-FCL Real'!AA35</f>
        <v>87290.756424329695</v>
      </c>
      <c r="AF16" s="1684">
        <f>'C-FCL Real'!AB35</f>
        <v>87701.022979524045</v>
      </c>
      <c r="AG16" s="1684">
        <f>'C-FCL Real'!AC35</f>
        <v>88113.217787527799</v>
      </c>
      <c r="AH16" s="1684">
        <f>'C-FCL Real'!AD35</f>
        <v>88527.349911129175</v>
      </c>
      <c r="AI16" s="1684">
        <f>'C-FCL Real'!AE35</f>
        <v>88943.428455711473</v>
      </c>
      <c r="AJ16" s="1684">
        <f>'C-FCL Real'!AF35</f>
        <v>89361.462569453317</v>
      </c>
      <c r="AK16" s="1684">
        <f>'C-FCL Real'!AG35</f>
        <v>89781.461443529741</v>
      </c>
      <c r="AL16" s="1684">
        <f>'C-FCL Real'!AH35</f>
        <v>90203.434312314319</v>
      </c>
      <c r="AM16" s="1684">
        <f>'C-FCL Real'!AI35</f>
        <v>90627.390453582193</v>
      </c>
      <c r="AN16" s="1684">
        <f>'C-FCL Real'!AJ35</f>
        <v>91053.339188714017</v>
      </c>
      <c r="AO16" s="1684">
        <f>'C-FCL Real'!AK35</f>
        <v>91481.289882900965</v>
      </c>
      <c r="AP16" s="1684">
        <f>'C-FCL Real'!AL35</f>
        <v>91911.251945350596</v>
      </c>
      <c r="AQ16" s="1684">
        <f>'C-FCL Real'!AM35</f>
        <v>92343.23482949374</v>
      </c>
      <c r="AR16" s="1684">
        <f>'C-FCL Real'!AN35</f>
        <v>92777.248033192358</v>
      </c>
      <c r="AS16" s="1684">
        <f>'C-FCL Real'!AO35</f>
        <v>93213.301098948359</v>
      </c>
      <c r="AT16" s="1684">
        <f>'C-FCL Real'!AP35</f>
        <v>93651.403614113413</v>
      </c>
      <c r="AU16" s="1684">
        <f>'C-FCL Real'!AQ35</f>
        <v>94091.565211099733</v>
      </c>
      <c r="AV16" s="1684">
        <f>'C-FCL Real'!AR35</f>
        <v>94533.795567591893</v>
      </c>
      <c r="AW16" s="1684">
        <f>'C-FCL Real'!AS35</f>
        <v>94978.104406759565</v>
      </c>
      <c r="AX16" s="1684">
        <f>'C-FCL Real'!AT35</f>
        <v>95424.501497471327</v>
      </c>
      <c r="AY16" s="1684">
        <f>'C-FCL Real'!AU35</f>
        <v>95872.996654509436</v>
      </c>
      <c r="AZ16" s="1684">
        <f>'C-FCL Real'!AV35</f>
        <v>96323.599738785619</v>
      </c>
      <c r="BA16" s="1684">
        <f>'C-FCL Real'!AW35</f>
        <v>96776.32065755791</v>
      </c>
      <c r="BB16" s="1684">
        <f>'C-FCL Real'!AX35</f>
        <v>97231.16936464842</v>
      </c>
      <c r="BC16" s="1684">
        <f>'C-FCL Real'!AY35</f>
        <v>97688.155860662257</v>
      </c>
      <c r="BD16" s="1684">
        <f>'C-FCL Real'!AZ35</f>
        <v>98147.290193207358</v>
      </c>
      <c r="BE16" s="1684">
        <f>'C-FCL Real'!BA35</f>
        <v>98608.582457115423</v>
      </c>
      <c r="BF16" s="1684">
        <f>'C-FCL Real'!BB35</f>
        <v>99072.042794663852</v>
      </c>
      <c r="BG16" s="1684">
        <f>'C-FCL Real'!BC35</f>
        <v>99537.681395798762</v>
      </c>
      <c r="BH16" s="1684">
        <f>'C-FCL Real'!BD35</f>
        <v>0</v>
      </c>
    </row>
    <row r="17" spans="1:60" ht="15"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customHeight="1" outlineLevel="1" x14ac:dyDescent="0.25">
      <c r="A18" s="1716">
        <f>C18*1000000/$C$16</f>
        <v>67.023056850805588</v>
      </c>
      <c r="B18" s="1689" t="str">
        <f>'C-FCL Real'!B63</f>
        <v>Dados de Capex</v>
      </c>
      <c r="C18" s="1704">
        <f>SUMIF($D$15:$BG$15,1,D18:BG18)</f>
        <v>196.73869422439137</v>
      </c>
      <c r="D18" s="1699">
        <f>'C-FCL Real'!C63</f>
        <v>51.837062217509327</v>
      </c>
      <c r="E18" s="50">
        <f>'C-FCL Real'!D63</f>
        <v>72.92557874065605</v>
      </c>
      <c r="F18" s="50">
        <f>'C-FCL Real'!E63</f>
        <v>71.976053266225989</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customHeight="1" outlineLevel="1" x14ac:dyDescent="0.25">
      <c r="A19" s="1716">
        <f>C19*1000000/$C$16</f>
        <v>61.146119835095099</v>
      </c>
      <c r="B19" s="1738" t="s">
        <v>1008</v>
      </c>
      <c r="C19" s="1703">
        <f>SUMIF($D$15:$BG$15,1,D19:BG19)</f>
        <v>179.48760230413413</v>
      </c>
      <c r="D19" s="1699">
        <f t="shared" ref="D19:AJ19" si="0">NPV($C$8,D18:D18)</f>
        <v>47.291713735271209</v>
      </c>
      <c r="E19" s="50">
        <f t="shared" si="0"/>
        <v>66.531077307409049</v>
      </c>
      <c r="F19" s="50">
        <f t="shared" si="0"/>
        <v>65.664811261453877</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customHeight="1" outlineLevel="1" x14ac:dyDescent="0.25">
      <c r="A20" s="1716"/>
      <c r="B20" s="888"/>
      <c r="C20" s="1974">
        <f>C18*1000000/(C16/C43)</f>
        <v>2345.8069897781957</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customHeight="1" outlineLevel="1" x14ac:dyDescent="0.25">
      <c r="A21" s="1716">
        <f>C21*1000000/$C$16</f>
        <v>268.57274922607894</v>
      </c>
      <c r="B21" s="1689" t="str">
        <f>'C-FCL Real'!B119</f>
        <v>Dados de Opex + Gestão do Contrato</v>
      </c>
      <c r="C21" s="1704">
        <f>SUMIF($D$15:$BG$15,1,D21:BG21)</f>
        <v>788.36529501501821</v>
      </c>
      <c r="D21" s="1699">
        <f>'C-FCL Real'!C119</f>
        <v>2.5100458750000003</v>
      </c>
      <c r="E21" s="50">
        <f>'C-FCL Real'!D119</f>
        <v>2.5100458750000003</v>
      </c>
      <c r="F21" s="50">
        <f>'C-FCL Real'!E119</f>
        <v>2.5100458750000003</v>
      </c>
      <c r="G21" s="50">
        <f>'C-FCL Real'!F119</f>
        <v>24.401098668438074</v>
      </c>
      <c r="H21" s="50">
        <f>'C-FCL Real'!G119</f>
        <v>24.401098668438074</v>
      </c>
      <c r="I21" s="50">
        <f>'C-FCL Real'!H119</f>
        <v>24.401098668438074</v>
      </c>
      <c r="J21" s="50">
        <f>'C-FCL Real'!I119</f>
        <v>24.401098668438074</v>
      </c>
      <c r="K21" s="50">
        <f>'C-FCL Real'!J119</f>
        <v>24.401098668438074</v>
      </c>
      <c r="L21" s="50">
        <f>'C-FCL Real'!K119</f>
        <v>24.401098668438074</v>
      </c>
      <c r="M21" s="50">
        <f>'C-FCL Real'!L119</f>
        <v>24.401098668438074</v>
      </c>
      <c r="N21" s="50">
        <f>'C-FCL Real'!M119</f>
        <v>24.401098668438074</v>
      </c>
      <c r="O21" s="50">
        <f>'C-FCL Real'!N119</f>
        <v>24.401098668438074</v>
      </c>
      <c r="P21" s="50">
        <f>'C-FCL Real'!O119</f>
        <v>24.401098668438074</v>
      </c>
      <c r="Q21" s="50">
        <f>'C-FCL Real'!P119</f>
        <v>24.401098668438074</v>
      </c>
      <c r="R21" s="50">
        <f>'C-FCL Real'!Q119</f>
        <v>24.401098668438074</v>
      </c>
      <c r="S21" s="50">
        <f>'C-FCL Real'!O119</f>
        <v>24.401098668438074</v>
      </c>
      <c r="T21" s="50">
        <f>'C-FCL Real'!P119</f>
        <v>24.401098668438074</v>
      </c>
      <c r="U21" s="50">
        <f>'C-FCL Real'!Q119</f>
        <v>24.401098668438074</v>
      </c>
      <c r="V21" s="50">
        <f>'C-FCL Real'!R119</f>
        <v>24.401098668438074</v>
      </c>
      <c r="W21" s="50">
        <f>'C-FCL Real'!S119</f>
        <v>24.401098668438074</v>
      </c>
      <c r="X21" s="50">
        <f>'C-FCL Real'!T119</f>
        <v>24.401098668438074</v>
      </c>
      <c r="Y21" s="50">
        <f>'C-FCL Real'!U119</f>
        <v>24.401098668438074</v>
      </c>
      <c r="Z21" s="50">
        <f>'C-FCL Real'!V119</f>
        <v>24.401098668438074</v>
      </c>
      <c r="AA21" s="50">
        <f>'C-FCL Real'!W119</f>
        <v>24.401098668438074</v>
      </c>
      <c r="AB21" s="50">
        <f>'C-FCL Real'!X119</f>
        <v>24.401098668438074</v>
      </c>
      <c r="AC21" s="50">
        <f>'C-FCL Real'!Y119</f>
        <v>24.401098668438074</v>
      </c>
      <c r="AD21" s="50">
        <f>'C-FCL Real'!Z119</f>
        <v>24.401098668438074</v>
      </c>
      <c r="AE21" s="50">
        <f>'C-FCL Real'!AA119</f>
        <v>24.401098668438074</v>
      </c>
      <c r="AF21" s="50">
        <f>'C-FCL Real'!AB119</f>
        <v>24.401098668438074</v>
      </c>
      <c r="AG21" s="50">
        <f>'C-FCL Real'!AC119</f>
        <v>24.401098668438074</v>
      </c>
      <c r="AH21" s="50">
        <f>'C-FCL Real'!AD119</f>
        <v>24.401098668438074</v>
      </c>
      <c r="AI21" s="50">
        <f>'C-FCL Real'!AE119</f>
        <v>24.401098668438074</v>
      </c>
      <c r="AJ21" s="50">
        <f>'C-FCL Real'!AF119</f>
        <v>24.401098668438074</v>
      </c>
      <c r="AK21" s="50">
        <f>'C-FCL Real'!AG119</f>
        <v>24.401098668438074</v>
      </c>
      <c r="AL21" s="50">
        <f>'C-FCL Real'!AH119</f>
        <v>24.401098668438074</v>
      </c>
      <c r="AM21" s="50">
        <f>'C-FCL Real'!AI119</f>
        <v>24.401098668438074</v>
      </c>
      <c r="AN21" s="50">
        <f>'C-FCL Real'!AJ119</f>
        <v>24.401098668438074</v>
      </c>
      <c r="AO21" s="50">
        <f>'C-FCL Real'!AK119</f>
        <v>24.401098668438074</v>
      </c>
      <c r="AP21" s="50">
        <f>'C-FCL Real'!AL119</f>
        <v>24.401098668438074</v>
      </c>
      <c r="AQ21" s="50">
        <f>'C-FCL Real'!AM119</f>
        <v>24.401098668438074</v>
      </c>
      <c r="AR21" s="50">
        <f>'C-FCL Real'!AN119</f>
        <v>24.401098668438074</v>
      </c>
      <c r="AS21" s="50">
        <f>'C-FCL Real'!AO119</f>
        <v>24.401098668438074</v>
      </c>
      <c r="AT21" s="50">
        <f>'C-FCL Real'!AP119</f>
        <v>24.401098668438074</v>
      </c>
      <c r="AU21" s="50">
        <f>'C-FCL Real'!AQ119</f>
        <v>24.401098668438074</v>
      </c>
      <c r="AV21" s="50">
        <f>'C-FCL Real'!AR119</f>
        <v>24.401098668438074</v>
      </c>
      <c r="AW21" s="50">
        <f>'C-FCL Real'!AS119</f>
        <v>24.401098668438074</v>
      </c>
      <c r="AX21" s="50">
        <f>'C-FCL Real'!AT119</f>
        <v>24.401098668438074</v>
      </c>
      <c r="AY21" s="50">
        <f>'C-FCL Real'!AU119</f>
        <v>24.401098668438074</v>
      </c>
      <c r="AZ21" s="50">
        <f>'C-FCL Real'!AV119</f>
        <v>24.401098668438074</v>
      </c>
      <c r="BA21" s="50">
        <f>'C-FCL Real'!AW119</f>
        <v>24.401098668438074</v>
      </c>
      <c r="BB21" s="50">
        <f>'C-FCL Real'!AX119</f>
        <v>24.401098668438074</v>
      </c>
      <c r="BC21" s="50">
        <f>'C-FCL Real'!AY119</f>
        <v>24.401098668438074</v>
      </c>
      <c r="BD21" s="50">
        <f>'C-FCL Real'!AZ119</f>
        <v>24.401098668438074</v>
      </c>
      <c r="BE21" s="50">
        <f>'C-FCL Real'!BA119</f>
        <v>24.401098668438074</v>
      </c>
      <c r="BF21" s="50">
        <f>'C-FCL Real'!BB119</f>
        <v>24.401098668438074</v>
      </c>
      <c r="BG21" s="50">
        <f>'C-FCL Real'!BC119</f>
        <v>24.401098668438074</v>
      </c>
      <c r="BH21" s="50">
        <f>'C-FCL Real'!BD119</f>
        <v>0</v>
      </c>
    </row>
    <row r="22" spans="1:60" ht="15" customHeight="1" outlineLevel="1" x14ac:dyDescent="0.25">
      <c r="A22" s="1716">
        <f>C22*1000000/$C$16</f>
        <v>229.85520959422598</v>
      </c>
      <c r="B22" s="1738" t="s">
        <v>1009</v>
      </c>
      <c r="C22" s="1703">
        <f>SUMIF($D$15:$BG$15,1,D22:BG22)</f>
        <v>674.71428372635125</v>
      </c>
      <c r="D22" s="1699">
        <f t="shared" ref="D22:AJ22" si="1">NPV($C$8,D21:D21)</f>
        <v>2.2899517431140772</v>
      </c>
      <c r="E22" s="50">
        <f t="shared" si="1"/>
        <v>2.2899517431140772</v>
      </c>
      <c r="F22" s="50">
        <f t="shared" si="1"/>
        <v>2.2899517431140772</v>
      </c>
      <c r="G22" s="50">
        <f t="shared" si="1"/>
        <v>22.261480949900307</v>
      </c>
      <c r="H22" s="50">
        <f t="shared" si="1"/>
        <v>22.261480949900307</v>
      </c>
      <c r="I22" s="50">
        <f t="shared" si="1"/>
        <v>22.261480949900307</v>
      </c>
      <c r="J22" s="50">
        <f t="shared" si="1"/>
        <v>22.261480949900307</v>
      </c>
      <c r="K22" s="50">
        <f t="shared" si="1"/>
        <v>22.261480949900307</v>
      </c>
      <c r="L22" s="50">
        <f t="shared" si="1"/>
        <v>22.261480949900307</v>
      </c>
      <c r="M22" s="50">
        <f t="shared" si="1"/>
        <v>22.261480949900307</v>
      </c>
      <c r="N22" s="50">
        <f t="shared" si="1"/>
        <v>22.261480949900307</v>
      </c>
      <c r="O22" s="50">
        <f t="shared" si="1"/>
        <v>22.261480949900307</v>
      </c>
      <c r="P22" s="50">
        <f t="shared" si="1"/>
        <v>22.261480949900307</v>
      </c>
      <c r="Q22" s="50">
        <f t="shared" si="1"/>
        <v>22.261480949900307</v>
      </c>
      <c r="R22" s="50">
        <f t="shared" si="1"/>
        <v>22.261480949900307</v>
      </c>
      <c r="S22" s="50">
        <f t="shared" si="1"/>
        <v>22.261480949900307</v>
      </c>
      <c r="T22" s="50">
        <f t="shared" si="1"/>
        <v>22.261480949900307</v>
      </c>
      <c r="U22" s="50">
        <f t="shared" si="1"/>
        <v>22.261480949900307</v>
      </c>
      <c r="V22" s="50">
        <f t="shared" si="1"/>
        <v>22.261480949900307</v>
      </c>
      <c r="W22" s="50">
        <f t="shared" si="1"/>
        <v>22.261480949900307</v>
      </c>
      <c r="X22" s="50">
        <f t="shared" si="1"/>
        <v>22.261480949900307</v>
      </c>
      <c r="Y22" s="50">
        <f t="shared" si="1"/>
        <v>22.261480949900307</v>
      </c>
      <c r="Z22" s="50">
        <f t="shared" si="1"/>
        <v>22.261480949900307</v>
      </c>
      <c r="AA22" s="50">
        <f t="shared" si="1"/>
        <v>22.261480949900307</v>
      </c>
      <c r="AB22" s="50">
        <f t="shared" si="1"/>
        <v>22.261480949900307</v>
      </c>
      <c r="AC22" s="50">
        <f t="shared" si="1"/>
        <v>22.261480949900307</v>
      </c>
      <c r="AD22" s="50">
        <f t="shared" si="1"/>
        <v>22.261480949900307</v>
      </c>
      <c r="AE22" s="50">
        <f t="shared" si="1"/>
        <v>22.261480949900307</v>
      </c>
      <c r="AF22" s="50">
        <f t="shared" si="1"/>
        <v>22.261480949900307</v>
      </c>
      <c r="AG22" s="50">
        <f t="shared" si="1"/>
        <v>22.261480949900307</v>
      </c>
      <c r="AH22" s="50">
        <f t="shared" si="1"/>
        <v>22.261480949900307</v>
      </c>
      <c r="AI22" s="50">
        <f t="shared" si="1"/>
        <v>22.261480949900307</v>
      </c>
      <c r="AJ22" s="50">
        <f t="shared" si="1"/>
        <v>22.261480949900307</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customHeight="1" outlineLevel="1" x14ac:dyDescent="0.25">
      <c r="A23" s="1716"/>
      <c r="B23" s="1688"/>
      <c r="C23" s="1975">
        <f>C21*1000000/C16</f>
        <v>268.57274922607894</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customHeight="1" outlineLevel="1" x14ac:dyDescent="0.25">
      <c r="A27" s="1716">
        <f>C27*1000000/$C$16</f>
        <v>251.863368905199</v>
      </c>
      <c r="B27" s="1689" t="str">
        <f>'C-FCL Real'!B148</f>
        <v>Dados de Receitas Diretas</v>
      </c>
      <c r="C27" s="1704">
        <f>SUMIF($D$15:$BG$15,1,D27:BG27)</f>
        <v>739.31677619042284</v>
      </c>
      <c r="D27" s="1699">
        <f>'C-FCL Real'!C148-D30</f>
        <v>19.64534277460552</v>
      </c>
      <c r="E27" s="50">
        <f>'C-FCL Real'!D148-E30</f>
        <v>19.737675885646166</v>
      </c>
      <c r="F27" s="50">
        <f>'C-FCL Real'!E148-F30</f>
        <v>19.830442962308698</v>
      </c>
      <c r="G27" s="50">
        <f>'C-FCL Real'!F148-G30</f>
        <v>19.92364604423155</v>
      </c>
      <c r="H27" s="50">
        <f>'C-FCL Real'!G148-H30</f>
        <v>20.017287180639435</v>
      </c>
      <c r="I27" s="50">
        <f>'C-FCL Real'!H148-I30</f>
        <v>20.111368430388442</v>
      </c>
      <c r="J27" s="50">
        <f>'C-FCL Real'!I148-J30</f>
        <v>20.205891862011264</v>
      </c>
      <c r="K27" s="50">
        <f>'C-FCL Real'!J148-K30</f>
        <v>20.30085955376272</v>
      </c>
      <c r="L27" s="50">
        <f>'C-FCL Real'!K148-L30</f>
        <v>20.396273593665398</v>
      </c>
      <c r="M27" s="50">
        <f>'C-FCL Real'!L148-M30</f>
        <v>20.492136079555628</v>
      </c>
      <c r="N27" s="50">
        <f>'C-FCL Real'!M148-N30</f>
        <v>20.588449119129535</v>
      </c>
      <c r="O27" s="50">
        <f>'C-FCL Real'!N148-O30</f>
        <v>20.685214829989444</v>
      </c>
      <c r="P27" s="50">
        <f>'C-FCL Real'!O148-P30</f>
        <v>20.782435339690387</v>
      </c>
      <c r="Q27" s="50">
        <f>'C-FCL Real'!P148-Q30</f>
        <v>20.880112785786935</v>
      </c>
      <c r="R27" s="50">
        <f>'C-FCL Real'!Q148-R30</f>
        <v>20.978249315880131</v>
      </c>
      <c r="S27" s="50">
        <f>'C-FCL Real'!O148-S30</f>
        <v>20.782435339690387</v>
      </c>
      <c r="T27" s="50">
        <f>'C-FCL Real'!P148-T30</f>
        <v>20.880112785786935</v>
      </c>
      <c r="U27" s="50">
        <f>'C-FCL Real'!Q148-U30</f>
        <v>20.978249315880131</v>
      </c>
      <c r="V27" s="50">
        <f>'C-FCL Real'!R148-V30</f>
        <v>21.076847087664763</v>
      </c>
      <c r="W27" s="50">
        <f>'C-FCL Real'!S148-W30</f>
        <v>21.175908268976787</v>
      </c>
      <c r="X27" s="50">
        <f>'C-FCL Real'!T148-X30</f>
        <v>21.275435037840982</v>
      </c>
      <c r="Y27" s="50">
        <f>'C-FCL Real'!U148-Y30</f>
        <v>21.375429582518827</v>
      </c>
      <c r="Z27" s="50">
        <f>'C-FCL Real'!V148-Z30</f>
        <v>21.475894101556666</v>
      </c>
      <c r="AA27" s="50">
        <f>'C-FCL Real'!W148-AA30</f>
        <v>21.576830803833982</v>
      </c>
      <c r="AB27" s="50">
        <f>'C-FCL Real'!X148-AB30</f>
        <v>21.678241908611998</v>
      </c>
      <c r="AC27" s="50">
        <f>'C-FCL Real'!Y148-AC30</f>
        <v>21.780129645582473</v>
      </c>
      <c r="AD27" s="50">
        <f>'C-FCL Real'!Z148-AD30</f>
        <v>21.88249625491671</v>
      </c>
      <c r="AE27" s="50">
        <f>'C-FCL Real'!AA148-AE30</f>
        <v>21.985343987314817</v>
      </c>
      <c r="AF27" s="50">
        <f>'C-FCL Real'!AB148-AF30</f>
        <v>22.088675104055195</v>
      </c>
      <c r="AG27" s="50">
        <f>'C-FCL Real'!AC148-AG30</f>
        <v>22.192491877044255</v>
      </c>
      <c r="AH27" s="50">
        <f>'C-FCL Real'!AD148-AH30</f>
        <v>22.296796588866364</v>
      </c>
      <c r="AI27" s="50">
        <f>'C-FCL Real'!AE148-AI30</f>
        <v>22.401591532834026</v>
      </c>
      <c r="AJ27" s="50">
        <f>'C-FCL Real'!AF148-AJ30</f>
        <v>22.506879013038347</v>
      </c>
      <c r="AK27" s="50">
        <f>'C-FCL Real'!AG148-AK30</f>
        <v>22.612661344399626</v>
      </c>
      <c r="AL27" s="50">
        <f>'C-FCL Real'!AH148-AL30</f>
        <v>22.718940852718301</v>
      </c>
      <c r="AM27" s="50">
        <f>'C-FCL Real'!AI148-AM30</f>
        <v>22.825719874726079</v>
      </c>
      <c r="AN27" s="50">
        <f>'C-FCL Real'!AJ148-AN30</f>
        <v>22.93300075813729</v>
      </c>
      <c r="AO27" s="50">
        <f>'C-FCL Real'!AK148-AO30</f>
        <v>23.040785861700531</v>
      </c>
      <c r="AP27" s="50">
        <f>'C-FCL Real'!AL148-AP30</f>
        <v>23.149077555250521</v>
      </c>
      <c r="AQ27" s="50">
        <f>'C-FCL Real'!AM148-AQ30</f>
        <v>23.257878219760197</v>
      </c>
      <c r="AR27" s="50">
        <f>'C-FCL Real'!AN148-AR30</f>
        <v>23.367190247393072</v>
      </c>
      <c r="AS27" s="50">
        <f>'C-FCL Real'!AO148-AS30</f>
        <v>23.477016041555821</v>
      </c>
      <c r="AT27" s="50">
        <f>'C-FCL Real'!AP148-AT30</f>
        <v>23.587358016951129</v>
      </c>
      <c r="AU27" s="50">
        <f>'C-FCL Real'!AQ148-AU30</f>
        <v>23.698218599630799</v>
      </c>
      <c r="AV27" s="50">
        <f>'C-FCL Real'!AR148-AV30</f>
        <v>23.80960022704906</v>
      </c>
      <c r="AW27" s="50">
        <f>'C-FCL Real'!AS148-AW30</f>
        <v>23.921505348116188</v>
      </c>
      <c r="AX27" s="50">
        <f>'C-FCL Real'!AT148-AX30</f>
        <v>24.033936423252332</v>
      </c>
      <c r="AY27" s="50">
        <f>'C-FCL Real'!AU148-AY30</f>
        <v>24.146895924441615</v>
      </c>
      <c r="AZ27" s="50">
        <f>'C-FCL Real'!AV148-AZ30</f>
        <v>24.260386335286487</v>
      </c>
      <c r="BA27" s="50">
        <f>'C-FCL Real'!AW148-BA30</f>
        <v>24.374410151062335</v>
      </c>
      <c r="BB27" s="50">
        <f>'C-FCL Real'!AX148-BB30</f>
        <v>24.488969878772323</v>
      </c>
      <c r="BC27" s="50">
        <f>'C-FCL Real'!AY148-BC30</f>
        <v>24.604068037202552</v>
      </c>
      <c r="BD27" s="50">
        <f>'C-FCL Real'!AZ148-BD30</f>
        <v>24.7197071569774</v>
      </c>
      <c r="BE27" s="50">
        <f>'C-FCL Real'!BA148-BE30</f>
        <v>24.83588978061519</v>
      </c>
      <c r="BF27" s="50">
        <f>'C-FCL Real'!BB148-BF30</f>
        <v>24.952618462584077</v>
      </c>
      <c r="BG27" s="50">
        <f>'C-FCL Real'!BC148-BG30</f>
        <v>25.069895769358226</v>
      </c>
      <c r="BH27" s="50">
        <f>'C-FCL Real'!BD148-BH30</f>
        <v>0</v>
      </c>
    </row>
    <row r="28" spans="1:60" ht="15" customHeight="1" outlineLevel="1" x14ac:dyDescent="0.25">
      <c r="A28" s="1716">
        <f>C28*1000000/$C$16</f>
        <v>215.68965261289699</v>
      </c>
      <c r="B28" s="1738" t="s">
        <v>1010</v>
      </c>
      <c r="C28" s="1703">
        <f>SUMIF($D$15:$BG$15,1,D28:BG28)</f>
        <v>633.13287406800646</v>
      </c>
      <c r="D28" s="1699">
        <f t="shared" ref="D28:AJ28" si="3">NPV($C$8,D27:D27)</f>
        <v>17.922734950324941</v>
      </c>
      <c r="E28" s="50">
        <f t="shared" si="3"/>
        <v>18.006971804591469</v>
      </c>
      <c r="F28" s="50">
        <f t="shared" si="3"/>
        <v>18.091604572073045</v>
      </c>
      <c r="G28" s="50">
        <f t="shared" si="3"/>
        <v>18.176635113561787</v>
      </c>
      <c r="H28" s="50">
        <f t="shared" si="3"/>
        <v>18.262065298595527</v>
      </c>
      <c r="I28" s="50">
        <f t="shared" si="3"/>
        <v>18.347897005498925</v>
      </c>
      <c r="J28" s="50">
        <f t="shared" si="3"/>
        <v>18.434132121424767</v>
      </c>
      <c r="K28" s="50">
        <f t="shared" si="3"/>
        <v>18.520772542395466</v>
      </c>
      <c r="L28" s="50">
        <f t="shared" si="3"/>
        <v>18.60782017334472</v>
      </c>
      <c r="M28" s="50">
        <f t="shared" si="3"/>
        <v>18.695276928159441</v>
      </c>
      <c r="N28" s="50">
        <f t="shared" si="3"/>
        <v>18.783144729721787</v>
      </c>
      <c r="O28" s="50">
        <f t="shared" si="3"/>
        <v>18.871425509951479</v>
      </c>
      <c r="P28" s="50">
        <f t="shared" si="3"/>
        <v>18.960121209848246</v>
      </c>
      <c r="Q28" s="50">
        <f t="shared" si="3"/>
        <v>19.049233779534536</v>
      </c>
      <c r="R28" s="50">
        <f t="shared" si="3"/>
        <v>19.138765178298343</v>
      </c>
      <c r="S28" s="50">
        <f t="shared" si="3"/>
        <v>18.960121209848246</v>
      </c>
      <c r="T28" s="50">
        <f t="shared" si="3"/>
        <v>19.049233779534536</v>
      </c>
      <c r="U28" s="50">
        <f t="shared" si="3"/>
        <v>19.138765178298343</v>
      </c>
      <c r="V28" s="50">
        <f t="shared" si="3"/>
        <v>19.228717374636343</v>
      </c>
      <c r="W28" s="50">
        <f t="shared" si="3"/>
        <v>19.319092346297133</v>
      </c>
      <c r="X28" s="50">
        <f t="shared" si="3"/>
        <v>19.409892080324735</v>
      </c>
      <c r="Y28" s="50">
        <f t="shared" si="3"/>
        <v>19.501118573102254</v>
      </c>
      <c r="Z28" s="50">
        <f t="shared" si="3"/>
        <v>19.592773830395831</v>
      </c>
      <c r="AA28" s="50">
        <f t="shared" si="3"/>
        <v>19.684859867398693</v>
      </c>
      <c r="AB28" s="50">
        <f t="shared" si="3"/>
        <v>19.777378708775466</v>
      </c>
      <c r="AC28" s="50">
        <f t="shared" si="3"/>
        <v>19.870332388706707</v>
      </c>
      <c r="AD28" s="50">
        <f t="shared" si="3"/>
        <v>19.963722950933629</v>
      </c>
      <c r="AE28" s="50">
        <f t="shared" si="3"/>
        <v>20.057552448803015</v>
      </c>
      <c r="AF28" s="50">
        <f t="shared" si="3"/>
        <v>20.151822945312389</v>
      </c>
      <c r="AG28" s="50">
        <f t="shared" si="3"/>
        <v>20.246536513155355</v>
      </c>
      <c r="AH28" s="50">
        <f t="shared" si="3"/>
        <v>20.341695234767187</v>
      </c>
      <c r="AI28" s="50">
        <f t="shared" si="3"/>
        <v>20.437301202370584</v>
      </c>
      <c r="AJ28" s="50">
        <f t="shared" si="3"/>
        <v>20.533356518021726</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customHeight="1" outlineLevel="1" x14ac:dyDescent="0.25">
      <c r="A30" s="1716">
        <f>C30*1000000/$C$16</f>
        <v>23.771625550892431</v>
      </c>
      <c r="B30" s="1689" t="str">
        <f>'C-FCL Real'!B149</f>
        <v>Receita do Ente Público pela disposição do RPU</v>
      </c>
      <c r="C30" s="1704">
        <f>SUMIF($D$15:$BG$15,1,D30:BG30)</f>
        <v>69.778950561511749</v>
      </c>
      <c r="D30" s="1699">
        <f>'C-FCL Real'!C149</f>
        <v>1.8541867929696092</v>
      </c>
      <c r="E30" s="50">
        <f>'C-FCL Real'!D149</f>
        <v>1.8629014708965663</v>
      </c>
      <c r="F30" s="50">
        <f>'C-FCL Real'!E149</f>
        <v>1.8716571078097801</v>
      </c>
      <c r="G30" s="50">
        <f>'C-FCL Real'!F149</f>
        <v>1.8804538962164858</v>
      </c>
      <c r="H30" s="50">
        <f>'C-FCL Real'!G149</f>
        <v>1.8892920295287032</v>
      </c>
      <c r="I30" s="50">
        <f>'C-FCL Real'!H149</f>
        <v>1.898171702067488</v>
      </c>
      <c r="J30" s="50">
        <f>'C-FCL Real'!I149</f>
        <v>1.907093109067205</v>
      </c>
      <c r="K30" s="50">
        <f>'C-FCL Real'!J149</f>
        <v>1.9160564466798207</v>
      </c>
      <c r="L30" s="50">
        <f>'C-FCL Real'!K149</f>
        <v>1.9250619119792156</v>
      </c>
      <c r="M30" s="50">
        <f>'C-FCL Real'!L149</f>
        <v>1.9341097029655179</v>
      </c>
      <c r="N30" s="50">
        <f>'C-FCL Real'!M149</f>
        <v>1.9432000185694556</v>
      </c>
      <c r="O30" s="50">
        <f>'C-FCL Real'!N149</f>
        <v>1.9523330586567318</v>
      </c>
      <c r="P30" s="50">
        <f>'C-FCL Real'!O149</f>
        <v>1.9615090240324182</v>
      </c>
      <c r="Q30" s="50">
        <f>'C-FCL Real'!P149</f>
        <v>1.9707281164453705</v>
      </c>
      <c r="R30" s="50">
        <f>'C-FCL Real'!Q149</f>
        <v>1.9799905385926635</v>
      </c>
      <c r="S30" s="50">
        <f>'C-FCL Real'!O149</f>
        <v>1.9615090240324182</v>
      </c>
      <c r="T30" s="50">
        <f>'C-FCL Real'!P149</f>
        <v>1.9707281164453705</v>
      </c>
      <c r="U30" s="50">
        <f>'C-FCL Real'!Q149</f>
        <v>1.9799905385926635</v>
      </c>
      <c r="V30" s="50">
        <f>'C-FCL Real'!R149</f>
        <v>1.989296494124049</v>
      </c>
      <c r="W30" s="50">
        <f>'C-FCL Real'!S149</f>
        <v>1.9986461876464319</v>
      </c>
      <c r="X30" s="50">
        <f>'C-FCL Real'!T149</f>
        <v>2.0080398247283702</v>
      </c>
      <c r="Y30" s="50">
        <f>'C-FCL Real'!U149</f>
        <v>2.0174776119045932</v>
      </c>
      <c r="Z30" s="50">
        <f>'C-FCL Real'!V149</f>
        <v>2.0269597566805446</v>
      </c>
      <c r="AA30" s="50">
        <f>'C-FCL Real'!W149</f>
        <v>2.036486467536943</v>
      </c>
      <c r="AB30" s="50">
        <f>'C-FCL Real'!X149</f>
        <v>2.0460579539343664</v>
      </c>
      <c r="AC30" s="50">
        <f>'C-FCL Real'!Y149</f>
        <v>2.0556744263178577</v>
      </c>
      <c r="AD30" s="50">
        <f>'C-FCL Real'!Z149</f>
        <v>2.0653360961215514</v>
      </c>
      <c r="AE30" s="50">
        <f>'C-FCL Real'!AA149</f>
        <v>2.0750431757733225</v>
      </c>
      <c r="AF30" s="50">
        <f>'C-FCL Real'!AB149</f>
        <v>2.0847958786994569</v>
      </c>
      <c r="AG30" s="50">
        <f>'C-FCL Real'!AC149</f>
        <v>2.0945944193293444</v>
      </c>
      <c r="AH30" s="50">
        <f>'C-FCL Real'!AD149</f>
        <v>2.1044390131001922</v>
      </c>
      <c r="AI30" s="50">
        <f>'C-FCL Real'!AE149</f>
        <v>2.1143298764617628</v>
      </c>
      <c r="AJ30" s="50">
        <f>'C-FCL Real'!AF149</f>
        <v>2.1242672268811331</v>
      </c>
      <c r="AK30" s="50">
        <f>'C-FCL Real'!AG149</f>
        <v>2.1342512828474742</v>
      </c>
      <c r="AL30" s="50">
        <f>'C-FCL Real'!AH149</f>
        <v>2.1442822638768573</v>
      </c>
      <c r="AM30" s="50">
        <f>'C-FCL Real'!AI149</f>
        <v>2.1543603905170783</v>
      </c>
      <c r="AN30" s="50">
        <f>'C-FCL Real'!AJ149</f>
        <v>2.1644858843525085</v>
      </c>
      <c r="AO30" s="50">
        <f>'C-FCL Real'!AK149</f>
        <v>2.174658968008965</v>
      </c>
      <c r="AP30" s="50">
        <f>'C-FCL Real'!AL149</f>
        <v>2.184879865158607</v>
      </c>
      <c r="AQ30" s="50">
        <f>'C-FCL Real'!AM149</f>
        <v>2.1951488005248523</v>
      </c>
      <c r="AR30" s="50">
        <f>'C-FCL Real'!AN149</f>
        <v>2.205465999887319</v>
      </c>
      <c r="AS30" s="50">
        <f>'C-FCL Real'!AO149</f>
        <v>2.2158316900867892</v>
      </c>
      <c r="AT30" s="50">
        <f>'C-FCL Real'!AP149</f>
        <v>2.2262460990301971</v>
      </c>
      <c r="AU30" s="50">
        <f>'C-FCL Real'!AQ149</f>
        <v>2.2367094556956388</v>
      </c>
      <c r="AV30" s="50">
        <f>'C-FCL Real'!AR149</f>
        <v>2.2472219901374082</v>
      </c>
      <c r="AW30" s="50">
        <f>'C-FCL Real'!AS149</f>
        <v>2.2577839334910537</v>
      </c>
      <c r="AX30" s="50">
        <f>'C-FCL Real'!AT149</f>
        <v>2.2683955179784614</v>
      </c>
      <c r="AY30" s="50">
        <f>'C-FCL Real'!AU149</f>
        <v>2.2790569769129601</v>
      </c>
      <c r="AZ30" s="50">
        <f>'C-FCL Real'!AV149</f>
        <v>2.2897685447044509</v>
      </c>
      <c r="BA30" s="50">
        <f>'C-FCL Real'!AW149</f>
        <v>2.3005304568645615</v>
      </c>
      <c r="BB30" s="50">
        <f>'C-FCL Real'!AX149</f>
        <v>2.3113429500118245</v>
      </c>
      <c r="BC30" s="50">
        <f>'C-FCL Real'!AY149</f>
        <v>2.3222062618768802</v>
      </c>
      <c r="BD30" s="50">
        <f>'C-FCL Real'!AZ149</f>
        <v>2.3331206313077013</v>
      </c>
      <c r="BE30" s="50">
        <f>'C-FCL Real'!BA149</f>
        <v>2.3440862982748474</v>
      </c>
      <c r="BF30" s="50">
        <f>'C-FCL Real'!BB149</f>
        <v>2.3551035038767392</v>
      </c>
      <c r="BG30" s="50">
        <f>'C-FCL Real'!BC149</f>
        <v>2.3661724903449595</v>
      </c>
      <c r="BH30" s="50">
        <f>'C-FCL Real'!BD149</f>
        <v>0</v>
      </c>
    </row>
    <row r="31" spans="1:60" ht="15" customHeight="1" outlineLevel="1" x14ac:dyDescent="0.25">
      <c r="A31" s="1716">
        <f>C31*1000000/$C$16</f>
        <v>20.357440938724839</v>
      </c>
      <c r="B31" s="1738" t="s">
        <v>1011</v>
      </c>
      <c r="C31" s="1703">
        <f>SUMIF($D$15:$BG$15,1,D31:BG31)</f>
        <v>59.756993133725636</v>
      </c>
      <c r="D31" s="1699">
        <f t="shared" ref="D31:AJ31" si="4">NPV($C$8,D30:D30)</f>
        <v>1.6916018631013494</v>
      </c>
      <c r="E31" s="50">
        <f t="shared" si="4"/>
        <v>1.6995523918579256</v>
      </c>
      <c r="F31" s="50">
        <f t="shared" si="4"/>
        <v>1.707540288099658</v>
      </c>
      <c r="G31" s="50">
        <f t="shared" si="4"/>
        <v>1.7155657274537262</v>
      </c>
      <c r="H31" s="50">
        <f t="shared" si="4"/>
        <v>1.7236288863727585</v>
      </c>
      <c r="I31" s="50">
        <f t="shared" si="4"/>
        <v>1.7317299421387102</v>
      </c>
      <c r="J31" s="50">
        <f t="shared" si="4"/>
        <v>1.7398690728667621</v>
      </c>
      <c r="K31" s="50">
        <f t="shared" si="4"/>
        <v>1.7480464575092356</v>
      </c>
      <c r="L31" s="50">
        <f t="shared" si="4"/>
        <v>1.756262275859529</v>
      </c>
      <c r="M31" s="50">
        <f t="shared" si="4"/>
        <v>1.7645167085560687</v>
      </c>
      <c r="N31" s="50">
        <f t="shared" si="4"/>
        <v>1.772809937086282</v>
      </c>
      <c r="O31" s="50">
        <f t="shared" si="4"/>
        <v>1.7811421437905872</v>
      </c>
      <c r="P31" s="50">
        <f t="shared" si="4"/>
        <v>1.789513511866403</v>
      </c>
      <c r="Q31" s="50">
        <f t="shared" si="4"/>
        <v>1.7979242253721748</v>
      </c>
      <c r="R31" s="50">
        <f t="shared" si="4"/>
        <v>1.8063744692314239</v>
      </c>
      <c r="S31" s="50">
        <f t="shared" si="4"/>
        <v>1.789513511866403</v>
      </c>
      <c r="T31" s="50">
        <f t="shared" si="4"/>
        <v>1.7979242253721748</v>
      </c>
      <c r="U31" s="50">
        <f t="shared" si="4"/>
        <v>1.8063744692314239</v>
      </c>
      <c r="V31" s="50">
        <f t="shared" si="4"/>
        <v>1.8148644292368115</v>
      </c>
      <c r="W31" s="50">
        <f t="shared" si="4"/>
        <v>1.8233942920542243</v>
      </c>
      <c r="X31" s="50">
        <f t="shared" si="4"/>
        <v>1.8319642452268794</v>
      </c>
      <c r="Y31" s="50">
        <f t="shared" si="4"/>
        <v>1.8405744771794454</v>
      </c>
      <c r="Z31" s="50">
        <f t="shared" si="4"/>
        <v>1.8492251772221886</v>
      </c>
      <c r="AA31" s="50">
        <f t="shared" si="4"/>
        <v>1.8579165355551326</v>
      </c>
      <c r="AB31" s="50">
        <f t="shared" si="4"/>
        <v>1.8666487432722416</v>
      </c>
      <c r="AC31" s="50">
        <f t="shared" si="4"/>
        <v>1.875421992365621</v>
      </c>
      <c r="AD31" s="50">
        <f t="shared" si="4"/>
        <v>1.8842364757297392</v>
      </c>
      <c r="AE31" s="50">
        <f t="shared" si="4"/>
        <v>1.8930923871656689</v>
      </c>
      <c r="AF31" s="50">
        <f t="shared" si="4"/>
        <v>1.9019899213853473</v>
      </c>
      <c r="AG31" s="50">
        <f t="shared" si="4"/>
        <v>1.9109292740158583</v>
      </c>
      <c r="AH31" s="50">
        <f t="shared" si="4"/>
        <v>1.9199106416037328</v>
      </c>
      <c r="AI31" s="50">
        <f t="shared" si="4"/>
        <v>1.9289342216192702</v>
      </c>
      <c r="AJ31" s="50">
        <f t="shared" si="4"/>
        <v>1.9380002124608806</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customHeight="1" outlineLevel="1" x14ac:dyDescent="0.25">
      <c r="A33" s="1716">
        <f>C33*1000000/$C$16</f>
        <v>-59.960811620793173</v>
      </c>
      <c r="B33" s="1689" t="s">
        <v>1004</v>
      </c>
      <c r="C33" s="1704">
        <f>SUMIF($D$15:$BG$15,1,D33:BG33)</f>
        <v>-176.00826248747515</v>
      </c>
      <c r="D33" s="1699">
        <f>'C-FCL Real'!C153</f>
        <v>-32.847578524934193</v>
      </c>
      <c r="E33" s="50">
        <f>'C-FCL Real'!D153</f>
        <v>-53.835047259113317</v>
      </c>
      <c r="F33" s="50">
        <f>'C-FCL Real'!E153</f>
        <v>-52.783999071107509</v>
      </c>
      <c r="G33" s="50">
        <f>'C-FCL Real'!F153</f>
        <v>-2.5969987279900373</v>
      </c>
      <c r="H33" s="50">
        <f>'C-FCL Real'!G153</f>
        <v>-2.4945194582699344</v>
      </c>
      <c r="I33" s="50">
        <f>'C-FCL Real'!H153</f>
        <v>-2.3915585359821456</v>
      </c>
      <c r="J33" s="50">
        <f>'C-FCL Real'!I153</f>
        <v>-2.2881136973596057</v>
      </c>
      <c r="K33" s="50">
        <f>'C-FCL Real'!J153</f>
        <v>-2.1841826679955325</v>
      </c>
      <c r="L33" s="50">
        <f>'C-FCL Real'!K153</f>
        <v>-2.0797631627934585</v>
      </c>
      <c r="M33" s="50">
        <f>'C-FCL Real'!L153</f>
        <v>-1.9748528859169276</v>
      </c>
      <c r="N33" s="50">
        <f>'C-FCL Real'!M153</f>
        <v>-1.8694495307390824</v>
      </c>
      <c r="O33" s="50">
        <f>'C-FCL Real'!N153</f>
        <v>-1.763550779791899</v>
      </c>
      <c r="P33" s="50">
        <f>'C-FCL Real'!O153</f>
        <v>-1.6571543047152701</v>
      </c>
      <c r="Q33" s="50">
        <f>'C-FCL Real'!P153</f>
        <v>-1.5502577662057675</v>
      </c>
      <c r="R33" s="50">
        <f>'C-FCL Real'!Q153</f>
        <v>-1.4428588139652803</v>
      </c>
      <c r="S33" s="50">
        <f>'C-FCL Real'!O153</f>
        <v>-1.6571543047152701</v>
      </c>
      <c r="T33" s="50">
        <f>'C-FCL Real'!P153</f>
        <v>-1.5502577662057675</v>
      </c>
      <c r="U33" s="50">
        <f>'C-FCL Real'!Q153</f>
        <v>-1.4428588139652803</v>
      </c>
      <c r="V33" s="50">
        <f>'C-FCL Real'!R153</f>
        <v>-1.3349550866492628</v>
      </c>
      <c r="W33" s="50">
        <f>'C-FCL Real'!S153</f>
        <v>-1.2265442118148542</v>
      </c>
      <c r="X33" s="50">
        <f>'C-FCL Real'!T153</f>
        <v>-1.1176238058687211</v>
      </c>
      <c r="Y33" s="50">
        <f>'C-FCL Real'!U153</f>
        <v>-1.0081914740146551</v>
      </c>
      <c r="Z33" s="50">
        <f>'C-FCL Real'!V153</f>
        <v>-0.89824481020086466</v>
      </c>
      <c r="AA33" s="50">
        <f>'C-FCL Real'!W153</f>
        <v>-0.78778139706714967</v>
      </c>
      <c r="AB33" s="50">
        <f>'C-FCL Real'!X153</f>
        <v>-0.67679880589171049</v>
      </c>
      <c r="AC33" s="50">
        <f>'C-FCL Real'!Y153</f>
        <v>-0.56529459653774339</v>
      </c>
      <c r="AD33" s="50">
        <f>'C-FCL Real'!Z153</f>
        <v>-0.45326631739981238</v>
      </c>
      <c r="AE33" s="50">
        <f>'C-FCL Real'!AA153</f>
        <v>-0.34071150534993322</v>
      </c>
      <c r="AF33" s="50">
        <f>'C-FCL Real'!AB153</f>
        <v>-0.22762768568342295</v>
      </c>
      <c r="AG33" s="50">
        <f>'C-FCL Real'!AC153</f>
        <v>-0.1140123720644759</v>
      </c>
      <c r="AH33" s="50">
        <f>'C-FCL Real'!AD153</f>
        <v>1.3693352848065388E-4</v>
      </c>
      <c r="AI33" s="50">
        <f>'C-FCL Real'!AE153</f>
        <v>0.11482274085771493</v>
      </c>
      <c r="AJ33" s="50">
        <f>'C-FCL Real'!AF153</f>
        <v>0.23004757148140698</v>
      </c>
      <c r="AK33" s="50">
        <f>'C-FCL Real'!AG153</f>
        <v>0.34581395880902477</v>
      </c>
      <c r="AL33" s="50">
        <f>'C-FCL Real'!AH153</f>
        <v>0.46212444815708409</v>
      </c>
      <c r="AM33" s="50">
        <f>'C-FCL Real'!AI153</f>
        <v>0.57898159680508243</v>
      </c>
      <c r="AN33" s="50">
        <f>'C-FCL Real'!AJ153</f>
        <v>0.69638797405172426</v>
      </c>
      <c r="AO33" s="50">
        <f>'C-FCL Real'!AK153</f>
        <v>0.81434616127142334</v>
      </c>
      <c r="AP33" s="50">
        <f>'C-FCL Real'!AL153</f>
        <v>0.93285875197105383</v>
      </c>
      <c r="AQ33" s="50">
        <f>'C-FCL Real'!AM153</f>
        <v>1.0519283518469749</v>
      </c>
      <c r="AR33" s="50">
        <f>'C-FCL Real'!AN153</f>
        <v>1.171557578842318</v>
      </c>
      <c r="AS33" s="50">
        <f>'C-FCL Real'!AO153</f>
        <v>1.2917490632045343</v>
      </c>
      <c r="AT33" s="50">
        <f>'C-FCL Real'!AP153</f>
        <v>1.4125054475432535</v>
      </c>
      <c r="AU33" s="50">
        <f>'C-FCL Real'!AQ153</f>
        <v>1.5338293868883639</v>
      </c>
      <c r="AV33" s="50">
        <f>'C-FCL Real'!AR153</f>
        <v>1.6557235487483943</v>
      </c>
      <c r="AW33" s="50">
        <f>'C-FCL Real'!AS153</f>
        <v>1.7781906131691692</v>
      </c>
      <c r="AX33" s="50">
        <f>'C-FCL Real'!AT153</f>
        <v>1.9012332727927195</v>
      </c>
      <c r="AY33" s="50">
        <f>'C-FCL Real'!AU153</f>
        <v>2.0248542329165033</v>
      </c>
      <c r="AZ33" s="50">
        <f>'C-FCL Real'!AV153</f>
        <v>2.149056211552864</v>
      </c>
      <c r="BA33" s="50">
        <f>'C-FCL Real'!AW153</f>
        <v>2.2738419394888219</v>
      </c>
      <c r="BB33" s="50">
        <f>'C-FCL Real'!AX153</f>
        <v>2.399214160346073</v>
      </c>
      <c r="BC33" s="50">
        <f>'C-FCL Real'!AY153</f>
        <v>2.5251756306413569</v>
      </c>
      <c r="BD33" s="50">
        <f>'C-FCL Real'!AZ153</f>
        <v>2.6517291198470261</v>
      </c>
      <c r="BE33" s="50">
        <f>'C-FCL Real'!BA153</f>
        <v>2.7788774104519618</v>
      </c>
      <c r="BF33" s="50">
        <f>'C-FCL Real'!BB153</f>
        <v>2.906623298022744</v>
      </c>
      <c r="BG33" s="50">
        <f>'C-FCL Real'!BC153</f>
        <v>3.03496959126511</v>
      </c>
      <c r="BH33" s="50">
        <f>'C-FCL Real'!BD153</f>
        <v>0</v>
      </c>
    </row>
    <row r="34" spans="1:60" ht="15" customHeight="1" outlineLevel="1" x14ac:dyDescent="0.25">
      <c r="A34" s="1716">
        <f>C34*1000000/$C$16</f>
        <v>-54.954235877699276</v>
      </c>
      <c r="B34" s="1738" t="s">
        <v>1012</v>
      </c>
      <c r="C34" s="1703">
        <f>SUMIF($D$15:$BG$15,1,D34:BG34)</f>
        <v>-161.31201882875331</v>
      </c>
      <c r="D34" s="1699">
        <f t="shared" ref="D34:AJ34" si="5">NPV($C$8,D33:D33)</f>
        <v>-29.967328664958991</v>
      </c>
      <c r="E34" s="50">
        <f t="shared" si="5"/>
        <v>-49.114504854073736</v>
      </c>
      <c r="F34" s="50">
        <f t="shared" si="5"/>
        <v>-48.155618144395255</v>
      </c>
      <c r="G34" s="50">
        <f t="shared" si="5"/>
        <v>-2.3692801088847935</v>
      </c>
      <c r="H34" s="50">
        <f t="shared" si="5"/>
        <v>-2.2757867649320231</v>
      </c>
      <c r="I34" s="50">
        <f t="shared" si="5"/>
        <v>-2.1818540022626736</v>
      </c>
      <c r="J34" s="50">
        <f t="shared" si="5"/>
        <v>-2.0874797556087792</v>
      </c>
      <c r="K34" s="50">
        <f t="shared" si="5"/>
        <v>-1.9926619499956051</v>
      </c>
      <c r="L34" s="50">
        <f t="shared" si="5"/>
        <v>-1.8973985006960585</v>
      </c>
      <c r="M34" s="50">
        <f t="shared" si="5"/>
        <v>-1.8016873131847975</v>
      </c>
      <c r="N34" s="50">
        <f t="shared" si="5"/>
        <v>-1.7055262830922382</v>
      </c>
      <c r="O34" s="50">
        <f t="shared" si="5"/>
        <v>-1.608913296158242</v>
      </c>
      <c r="P34" s="50">
        <f t="shared" si="5"/>
        <v>-1.5118462281856617</v>
      </c>
      <c r="Q34" s="50">
        <f t="shared" si="5"/>
        <v>-1.4143229449935979</v>
      </c>
      <c r="R34" s="50">
        <f t="shared" si="5"/>
        <v>-1.3163413023705406</v>
      </c>
      <c r="S34" s="50">
        <f t="shared" si="5"/>
        <v>-1.5118462281856617</v>
      </c>
      <c r="T34" s="50">
        <f t="shared" si="5"/>
        <v>-1.4143229449935979</v>
      </c>
      <c r="U34" s="50">
        <f t="shared" si="5"/>
        <v>-1.3163413023705406</v>
      </c>
      <c r="V34" s="50">
        <f t="shared" si="5"/>
        <v>-1.2178991460271549</v>
      </c>
      <c r="W34" s="50">
        <f t="shared" si="5"/>
        <v>-1.11899431154895</v>
      </c>
      <c r="X34" s="50">
        <f t="shared" si="5"/>
        <v>-1.0196246243486951</v>
      </c>
      <c r="Y34" s="50">
        <f t="shared" si="5"/>
        <v>-0.91978789961861163</v>
      </c>
      <c r="Z34" s="50">
        <f t="shared" si="5"/>
        <v>-0.81948194228228732</v>
      </c>
      <c r="AA34" s="50">
        <f t="shared" si="5"/>
        <v>-0.71870454694648245</v>
      </c>
      <c r="AB34" s="50">
        <f t="shared" si="5"/>
        <v>-0.61745349785260328</v>
      </c>
      <c r="AC34" s="50">
        <f t="shared" si="5"/>
        <v>-0.51572656882797985</v>
      </c>
      <c r="AD34" s="50">
        <f t="shared" si="5"/>
        <v>-0.41352152323694036</v>
      </c>
      <c r="AE34" s="50">
        <f t="shared" si="5"/>
        <v>-0.31083611393162314</v>
      </c>
      <c r="AF34" s="50">
        <f t="shared" si="5"/>
        <v>-0.20766808320257399</v>
      </c>
      <c r="AG34" s="50">
        <f t="shared" si="5"/>
        <v>-0.10401516272909446</v>
      </c>
      <c r="AH34" s="50">
        <f t="shared" si="5"/>
        <v>1.2492647061083473E-4</v>
      </c>
      <c r="AI34" s="50">
        <f t="shared" si="5"/>
        <v>0.10475447408954637</v>
      </c>
      <c r="AJ34" s="50">
        <f t="shared" si="5"/>
        <v>0.20987578058230036</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customHeight="1" outlineLevel="1" x14ac:dyDescent="0.25">
      <c r="A36" s="1716">
        <f>C36*1000000/$C$16</f>
        <v>0.13354332962174414</v>
      </c>
      <c r="B36" s="1690" t="s">
        <v>1014</v>
      </c>
      <c r="C36" s="1704">
        <f>SUMIF($D$15:$BG$15,1,D36:BG36)</f>
        <v>0.39200152196346194</v>
      </c>
      <c r="D36" s="1699">
        <f>IF(D33&gt;0,D33*0.34,0)</f>
        <v>0</v>
      </c>
      <c r="E36" s="50">
        <f t="shared" ref="E36:BG36" si="6">IF(E33&gt;0,E33*0.34,0)</f>
        <v>0</v>
      </c>
      <c r="F36" s="50">
        <f t="shared" si="6"/>
        <v>0</v>
      </c>
      <c r="G36" s="50">
        <f t="shared" si="6"/>
        <v>0</v>
      </c>
      <c r="H36" s="50">
        <f t="shared" si="6"/>
        <v>0</v>
      </c>
      <c r="I36" s="50">
        <f t="shared" si="6"/>
        <v>0</v>
      </c>
      <c r="J36" s="50">
        <f t="shared" si="6"/>
        <v>0</v>
      </c>
      <c r="K36" s="50">
        <f t="shared" si="6"/>
        <v>0</v>
      </c>
      <c r="L36" s="50">
        <f t="shared" si="6"/>
        <v>0</v>
      </c>
      <c r="M36" s="50">
        <f t="shared" si="6"/>
        <v>0</v>
      </c>
      <c r="N36" s="50">
        <f t="shared" si="6"/>
        <v>0</v>
      </c>
      <c r="O36" s="50">
        <f t="shared" si="6"/>
        <v>0</v>
      </c>
      <c r="P36" s="50">
        <f>IF(P33&gt;0,P33*0.34,0)</f>
        <v>0</v>
      </c>
      <c r="Q36" s="50">
        <f>IF(Q33&gt;0,Q33*0.34,0)</f>
        <v>0</v>
      </c>
      <c r="R36" s="50">
        <f>IF(R33&gt;0,R33*0.34,0)</f>
        <v>0</v>
      </c>
      <c r="S36" s="50">
        <f t="shared" si="6"/>
        <v>0</v>
      </c>
      <c r="T36" s="50">
        <f t="shared" si="6"/>
        <v>0</v>
      </c>
      <c r="U36" s="50">
        <f t="shared" si="6"/>
        <v>0</v>
      </c>
      <c r="V36" s="50">
        <f t="shared" si="6"/>
        <v>0</v>
      </c>
      <c r="W36" s="50">
        <f t="shared" si="6"/>
        <v>0</v>
      </c>
      <c r="X36" s="50">
        <f t="shared" si="6"/>
        <v>0</v>
      </c>
      <c r="Y36" s="50">
        <f t="shared" si="6"/>
        <v>0</v>
      </c>
      <c r="Z36" s="50">
        <f t="shared" si="6"/>
        <v>0</v>
      </c>
      <c r="AA36" s="50">
        <f t="shared" si="6"/>
        <v>0</v>
      </c>
      <c r="AB36" s="50">
        <f t="shared" si="6"/>
        <v>0</v>
      </c>
      <c r="AC36" s="50">
        <f t="shared" si="6"/>
        <v>0</v>
      </c>
      <c r="AD36" s="50">
        <f t="shared" si="6"/>
        <v>0</v>
      </c>
      <c r="AE36" s="50">
        <f t="shared" si="6"/>
        <v>0</v>
      </c>
      <c r="AF36" s="50">
        <f t="shared" si="6"/>
        <v>0</v>
      </c>
      <c r="AG36" s="50">
        <f t="shared" si="6"/>
        <v>0</v>
      </c>
      <c r="AH36" s="50">
        <f t="shared" si="6"/>
        <v>4.6557399683422319E-5</v>
      </c>
      <c r="AI36" s="50">
        <f t="shared" si="6"/>
        <v>3.9039731891623082E-2</v>
      </c>
      <c r="AJ36" s="50">
        <f t="shared" si="6"/>
        <v>7.8216174303678374E-2</v>
      </c>
      <c r="AK36" s="50">
        <f t="shared" si="6"/>
        <v>0.11757674599506843</v>
      </c>
      <c r="AL36" s="50">
        <f t="shared" si="6"/>
        <v>0.1571223123734086</v>
      </c>
      <c r="AM36" s="50">
        <f t="shared" si="6"/>
        <v>0.19685374291372804</v>
      </c>
      <c r="AN36" s="50">
        <f t="shared" si="6"/>
        <v>0.23677191117758625</v>
      </c>
      <c r="AO36" s="50">
        <f t="shared" si="6"/>
        <v>0.27687769483228397</v>
      </c>
      <c r="AP36" s="50">
        <f t="shared" si="6"/>
        <v>0.31717197567015831</v>
      </c>
      <c r="AQ36" s="50">
        <f t="shared" si="6"/>
        <v>0.35765563962797148</v>
      </c>
      <c r="AR36" s="50">
        <f t="shared" si="6"/>
        <v>0.39832957680638814</v>
      </c>
      <c r="AS36" s="50">
        <f t="shared" si="6"/>
        <v>0.43919468148954172</v>
      </c>
      <c r="AT36" s="50">
        <f t="shared" si="6"/>
        <v>0.48025185216470623</v>
      </c>
      <c r="AU36" s="50">
        <f t="shared" si="6"/>
        <v>0.5215019915420438</v>
      </c>
      <c r="AV36" s="50">
        <f t="shared" si="6"/>
        <v>0.56294600657445415</v>
      </c>
      <c r="AW36" s="50">
        <f t="shared" si="6"/>
        <v>0.60458480847751761</v>
      </c>
      <c r="AX36" s="50">
        <f t="shared" si="6"/>
        <v>0.64641931274952469</v>
      </c>
      <c r="AY36" s="50">
        <f t="shared" si="6"/>
        <v>0.6884504391916112</v>
      </c>
      <c r="AZ36" s="50">
        <f t="shared" si="6"/>
        <v>0.73067911192797386</v>
      </c>
      <c r="BA36" s="50">
        <f t="shared" si="6"/>
        <v>0.77310625942619948</v>
      </c>
      <c r="BB36" s="50">
        <f t="shared" si="6"/>
        <v>0.81573281451766488</v>
      </c>
      <c r="BC36" s="50">
        <f t="shared" si="6"/>
        <v>0.85855971441806145</v>
      </c>
      <c r="BD36" s="50">
        <f t="shared" si="6"/>
        <v>0.90158790074798889</v>
      </c>
      <c r="BE36" s="50">
        <f t="shared" si="6"/>
        <v>0.94481831955366713</v>
      </c>
      <c r="BF36" s="50">
        <f t="shared" si="6"/>
        <v>0.98825192132773299</v>
      </c>
      <c r="BG36" s="50">
        <f t="shared" si="6"/>
        <v>1.0318896610301376</v>
      </c>
      <c r="BH36" s="50">
        <f>BH33*0.34</f>
        <v>0</v>
      </c>
    </row>
    <row r="37" spans="1:60" ht="15" customHeight="1" outlineLevel="1" x14ac:dyDescent="0.25">
      <c r="A37" s="1716">
        <f>C37*1000000/$C$16</f>
        <v>3.6457446890188712E-2</v>
      </c>
      <c r="B37" s="1738" t="s">
        <v>1013</v>
      </c>
      <c r="C37" s="1703">
        <f>SUMIF($D$15:$BG$15,1,D37:BG37)</f>
        <v>0.10701676158843557</v>
      </c>
      <c r="D37" s="1699">
        <f t="shared" ref="D37:AJ37" si="7">NPV($C$8,D36:D36)</f>
        <v>0</v>
      </c>
      <c r="E37" s="50">
        <f t="shared" si="7"/>
        <v>0</v>
      </c>
      <c r="F37" s="50">
        <f t="shared" si="7"/>
        <v>0</v>
      </c>
      <c r="G37" s="50">
        <f t="shared" si="7"/>
        <v>0</v>
      </c>
      <c r="H37" s="50">
        <f t="shared" si="7"/>
        <v>0</v>
      </c>
      <c r="I37" s="50">
        <f t="shared" si="7"/>
        <v>0</v>
      </c>
      <c r="J37" s="50">
        <f t="shared" si="7"/>
        <v>0</v>
      </c>
      <c r="K37" s="50">
        <f t="shared" si="7"/>
        <v>0</v>
      </c>
      <c r="L37" s="50">
        <f t="shared" si="7"/>
        <v>0</v>
      </c>
      <c r="M37" s="50">
        <f t="shared" si="7"/>
        <v>0</v>
      </c>
      <c r="N37" s="50">
        <f t="shared" si="7"/>
        <v>0</v>
      </c>
      <c r="O37" s="50">
        <f t="shared" si="7"/>
        <v>0</v>
      </c>
      <c r="P37" s="50">
        <f t="shared" si="7"/>
        <v>0</v>
      </c>
      <c r="Q37" s="50">
        <f t="shared" si="7"/>
        <v>0</v>
      </c>
      <c r="R37" s="50">
        <f t="shared" si="7"/>
        <v>0</v>
      </c>
      <c r="S37" s="50">
        <f t="shared" si="7"/>
        <v>0</v>
      </c>
      <c r="T37" s="50">
        <f t="shared" si="7"/>
        <v>0</v>
      </c>
      <c r="U37" s="50">
        <f t="shared" si="7"/>
        <v>0</v>
      </c>
      <c r="V37" s="50">
        <f t="shared" si="7"/>
        <v>0</v>
      </c>
      <c r="W37" s="50">
        <f t="shared" si="7"/>
        <v>0</v>
      </c>
      <c r="X37" s="50">
        <f t="shared" si="7"/>
        <v>0</v>
      </c>
      <c r="Y37" s="50">
        <f t="shared" si="7"/>
        <v>0</v>
      </c>
      <c r="Z37" s="50">
        <f t="shared" si="7"/>
        <v>0</v>
      </c>
      <c r="AA37" s="50">
        <f t="shared" si="7"/>
        <v>0</v>
      </c>
      <c r="AB37" s="50">
        <f t="shared" si="7"/>
        <v>0</v>
      </c>
      <c r="AC37" s="50">
        <f t="shared" si="7"/>
        <v>0</v>
      </c>
      <c r="AD37" s="50">
        <f t="shared" si="7"/>
        <v>0</v>
      </c>
      <c r="AE37" s="50">
        <f t="shared" si="7"/>
        <v>0</v>
      </c>
      <c r="AF37" s="50">
        <f t="shared" si="7"/>
        <v>0</v>
      </c>
      <c r="AG37" s="50">
        <f t="shared" si="7"/>
        <v>0</v>
      </c>
      <c r="AH37" s="50">
        <f t="shared" si="7"/>
        <v>4.2475000007683811E-5</v>
      </c>
      <c r="AI37" s="50">
        <f t="shared" si="7"/>
        <v>3.5616521190445768E-2</v>
      </c>
      <c r="AJ37" s="50">
        <f t="shared" si="7"/>
        <v>7.1357765397982123E-2</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customHeight="1" outlineLevel="1" x14ac:dyDescent="0.25">
      <c r="A39" s="1716">
        <f>C39*1000000/$C$16</f>
        <v>-60.09435495041491</v>
      </c>
      <c r="B39" s="1689" t="s">
        <v>1002</v>
      </c>
      <c r="C39" s="1704">
        <f>SUMIF($D$15:$BG$15,1,D39:BG39)</f>
        <v>-176.40026400943862</v>
      </c>
      <c r="D39" s="1699">
        <f>'C-FCL Real'!C156</f>
        <v>-32.847578524934193</v>
      </c>
      <c r="E39" s="50">
        <f>'C-FCL Real'!D156</f>
        <v>-53.835047259113317</v>
      </c>
      <c r="F39" s="50">
        <f>'C-FCL Real'!E156</f>
        <v>-52.783999071107509</v>
      </c>
      <c r="G39" s="50">
        <f>'C-FCL Real'!F156</f>
        <v>-2.5969987279900373</v>
      </c>
      <c r="H39" s="50">
        <f>'C-FCL Real'!G156</f>
        <v>-2.4945194582699344</v>
      </c>
      <c r="I39" s="50">
        <f>'C-FCL Real'!H156</f>
        <v>-2.3915585359821456</v>
      </c>
      <c r="J39" s="50">
        <f>'C-FCL Real'!I156</f>
        <v>-2.2881136973596057</v>
      </c>
      <c r="K39" s="50">
        <f>'C-FCL Real'!J156</f>
        <v>-2.1841826679955325</v>
      </c>
      <c r="L39" s="50">
        <f>'C-FCL Real'!K156</f>
        <v>-2.0797631627934585</v>
      </c>
      <c r="M39" s="50">
        <f>'C-FCL Real'!L156</f>
        <v>-1.9748528859169276</v>
      </c>
      <c r="N39" s="50">
        <f>'C-FCL Real'!M156</f>
        <v>-1.8694495307390824</v>
      </c>
      <c r="O39" s="50">
        <f>'C-FCL Real'!N156</f>
        <v>-1.763550779791899</v>
      </c>
      <c r="P39" s="50">
        <f>'C-FCL Real'!O156</f>
        <v>-1.6571543047152701</v>
      </c>
      <c r="Q39" s="50">
        <f>'C-FCL Real'!P156</f>
        <v>-1.5502577662057675</v>
      </c>
      <c r="R39" s="50">
        <f>'C-FCL Real'!Q156</f>
        <v>-1.4428588139652803</v>
      </c>
      <c r="S39" s="50">
        <f>'C-FCL Real'!O156</f>
        <v>-1.6571543047152701</v>
      </c>
      <c r="T39" s="50">
        <f>'C-FCL Real'!P156</f>
        <v>-1.5502577662057675</v>
      </c>
      <c r="U39" s="50">
        <f>'C-FCL Real'!Q156</f>
        <v>-1.4428588139652803</v>
      </c>
      <c r="V39" s="50">
        <f>'C-FCL Real'!R156</f>
        <v>-1.3349550866492628</v>
      </c>
      <c r="W39" s="50">
        <f>'C-FCL Real'!S156</f>
        <v>-1.2265442118148542</v>
      </c>
      <c r="X39" s="50">
        <f>'C-FCL Real'!T156</f>
        <v>-1.1176238058687211</v>
      </c>
      <c r="Y39" s="50">
        <f>'C-FCL Real'!U156</f>
        <v>-1.0081914740146551</v>
      </c>
      <c r="Z39" s="50">
        <f>'C-FCL Real'!V156</f>
        <v>-0.89824481020086466</v>
      </c>
      <c r="AA39" s="50">
        <f>'C-FCL Real'!W156</f>
        <v>-0.78778139706714967</v>
      </c>
      <c r="AB39" s="50">
        <f>'C-FCL Real'!X156</f>
        <v>-0.67679880589171049</v>
      </c>
      <c r="AC39" s="50">
        <f>'C-FCL Real'!Y156</f>
        <v>-0.56529459653774339</v>
      </c>
      <c r="AD39" s="50">
        <f>'C-FCL Real'!Z156</f>
        <v>-0.45326631739981238</v>
      </c>
      <c r="AE39" s="50">
        <f>'C-FCL Real'!AA156</f>
        <v>-0.34071150534993322</v>
      </c>
      <c r="AF39" s="50">
        <f>'C-FCL Real'!AB156</f>
        <v>-0.22762768568342295</v>
      </c>
      <c r="AG39" s="50">
        <f>'C-FCL Real'!AC156</f>
        <v>-0.1140123720644759</v>
      </c>
      <c r="AH39" s="50">
        <f>'C-FCL Real'!AD156</f>
        <v>9.0376128797231564E-5</v>
      </c>
      <c r="AI39" s="50">
        <f>'C-FCL Real'!AE156</f>
        <v>7.5783008966091858E-2</v>
      </c>
      <c r="AJ39" s="50">
        <f>'C-FCL Real'!AF156</f>
        <v>0.15183139717772862</v>
      </c>
      <c r="AK39" s="50">
        <f>'C-FCL Real'!AG156</f>
        <v>0.22823721281395637</v>
      </c>
      <c r="AL39" s="50">
        <f>'C-FCL Real'!AH156</f>
        <v>0.30500213578367552</v>
      </c>
      <c r="AM39" s="50">
        <f>'C-FCL Real'!AI156</f>
        <v>0.3821278538913544</v>
      </c>
      <c r="AN39" s="50">
        <f>'C-FCL Real'!AJ156</f>
        <v>0.45961606287413803</v>
      </c>
      <c r="AO39" s="50">
        <f>'C-FCL Real'!AK156</f>
        <v>0.53746846643913948</v>
      </c>
      <c r="AP39" s="50">
        <f>'C-FCL Real'!AL156</f>
        <v>0.61568677630089552</v>
      </c>
      <c r="AQ39" s="50">
        <f>'C-FCL Real'!AM156</f>
        <v>0.69427271221900344</v>
      </c>
      <c r="AR39" s="50">
        <f>'C-FCL Real'!AN156</f>
        <v>0.7732280020359299</v>
      </c>
      <c r="AS39" s="50">
        <f>'C-FCL Real'!AO156</f>
        <v>0.85255438171499265</v>
      </c>
      <c r="AT39" s="50">
        <f>'C-FCL Real'!AP156</f>
        <v>0.93225359537854735</v>
      </c>
      <c r="AU39" s="50">
        <f>'C-FCL Real'!AQ156</f>
        <v>1.0123273953463203</v>
      </c>
      <c r="AV39" s="50">
        <f>'C-FCL Real'!AR156</f>
        <v>1.0927775421739403</v>
      </c>
      <c r="AW39" s="50">
        <f>'C-FCL Real'!AS156</f>
        <v>1.1736058046916518</v>
      </c>
      <c r="AX39" s="50">
        <f>'C-FCL Real'!AT156</f>
        <v>1.2548139600431949</v>
      </c>
      <c r="AY39" s="50">
        <f>'C-FCL Real'!AU156</f>
        <v>1.3364037937248923</v>
      </c>
      <c r="AZ39" s="50">
        <f>'C-FCL Real'!AV156</f>
        <v>1.4183770996248903</v>
      </c>
      <c r="BA39" s="50">
        <f>'C-FCL Real'!AW156</f>
        <v>1.5007356800626226</v>
      </c>
      <c r="BB39" s="50">
        <f>'C-FCL Real'!AX156</f>
        <v>1.5834813458284083</v>
      </c>
      <c r="BC39" s="50">
        <f>'C-FCL Real'!AY156</f>
        <v>1.6666159162232956</v>
      </c>
      <c r="BD39" s="50">
        <f>'C-FCL Real'!AZ156</f>
        <v>1.7501412190990373</v>
      </c>
      <c r="BE39" s="50">
        <f>'C-FCL Real'!BA156</f>
        <v>1.8340590908982948</v>
      </c>
      <c r="BF39" s="50">
        <f>'C-FCL Real'!BB156</f>
        <v>1.9183713766950112</v>
      </c>
      <c r="BG39" s="50">
        <f>'C-FCL Real'!BC156</f>
        <v>2.0030799302349727</v>
      </c>
      <c r="BH39" s="50">
        <f>'C-FCL Real'!BD156</f>
        <v>0</v>
      </c>
    </row>
    <row r="40" spans="1:60" ht="15" customHeight="1" outlineLevel="1" x14ac:dyDescent="0.25">
      <c r="A40" s="1716">
        <f>C40*1000000/$C$16</f>
        <v>-54.919757507817025</v>
      </c>
      <c r="B40" s="1738" t="s">
        <v>1015</v>
      </c>
      <c r="C40" s="1703">
        <f>SUMIF($D$15:$BG$15,1,D40:BG40)</f>
        <v>-161.21081142657948</v>
      </c>
      <c r="D40" s="1699">
        <f t="shared" ref="D40:AK40" si="8">NPV($C$8,D39:D39)</f>
        <v>-29.967328664958991</v>
      </c>
      <c r="E40" s="50">
        <f t="shared" si="8"/>
        <v>-49.114504854073736</v>
      </c>
      <c r="F40" s="50">
        <f t="shared" si="8"/>
        <v>-48.155618144395255</v>
      </c>
      <c r="G40" s="50">
        <f t="shared" si="8"/>
        <v>-2.3692801088847935</v>
      </c>
      <c r="H40" s="50">
        <f t="shared" si="8"/>
        <v>-2.2757867649320231</v>
      </c>
      <c r="I40" s="50">
        <f t="shared" si="8"/>
        <v>-2.1818540022626736</v>
      </c>
      <c r="J40" s="50">
        <f t="shared" si="8"/>
        <v>-2.0874797556087792</v>
      </c>
      <c r="K40" s="50">
        <f t="shared" si="8"/>
        <v>-1.9926619499956051</v>
      </c>
      <c r="L40" s="50">
        <f t="shared" si="8"/>
        <v>-1.8973985006960585</v>
      </c>
      <c r="M40" s="50">
        <f t="shared" si="8"/>
        <v>-1.8016873131847975</v>
      </c>
      <c r="N40" s="50">
        <f t="shared" si="8"/>
        <v>-1.7055262830922382</v>
      </c>
      <c r="O40" s="50">
        <f t="shared" si="8"/>
        <v>-1.608913296158242</v>
      </c>
      <c r="P40" s="50">
        <f t="shared" si="8"/>
        <v>-1.5118462281856617</v>
      </c>
      <c r="Q40" s="50">
        <f t="shared" si="8"/>
        <v>-1.4143229449935979</v>
      </c>
      <c r="R40" s="50">
        <f t="shared" si="8"/>
        <v>-1.3163413023705406</v>
      </c>
      <c r="S40" s="50">
        <f t="shared" si="8"/>
        <v>-1.5118462281856617</v>
      </c>
      <c r="T40" s="50">
        <f t="shared" si="8"/>
        <v>-1.4143229449935979</v>
      </c>
      <c r="U40" s="50">
        <f t="shared" si="8"/>
        <v>-1.3163413023705406</v>
      </c>
      <c r="V40" s="50">
        <f t="shared" si="8"/>
        <v>-1.2178991460271549</v>
      </c>
      <c r="W40" s="50">
        <f t="shared" si="8"/>
        <v>-1.11899431154895</v>
      </c>
      <c r="X40" s="50">
        <f t="shared" si="8"/>
        <v>-1.0196246243486951</v>
      </c>
      <c r="Y40" s="50">
        <f t="shared" si="8"/>
        <v>-0.91978789961861163</v>
      </c>
      <c r="Z40" s="50">
        <f t="shared" si="8"/>
        <v>-0.81948194228228732</v>
      </c>
      <c r="AA40" s="50">
        <f t="shared" si="8"/>
        <v>-0.71870454694648245</v>
      </c>
      <c r="AB40" s="50">
        <f t="shared" si="8"/>
        <v>-0.61745349785260328</v>
      </c>
      <c r="AC40" s="50">
        <f t="shared" si="8"/>
        <v>-0.51572656882797985</v>
      </c>
      <c r="AD40" s="50">
        <f t="shared" si="8"/>
        <v>-0.41352152323694036</v>
      </c>
      <c r="AE40" s="50">
        <f t="shared" si="8"/>
        <v>-0.31083611393162314</v>
      </c>
      <c r="AF40" s="50">
        <f t="shared" si="8"/>
        <v>-0.20766808320257399</v>
      </c>
      <c r="AG40" s="50">
        <f t="shared" si="8"/>
        <v>-0.10401516272909446</v>
      </c>
      <c r="AH40" s="50">
        <f t="shared" si="8"/>
        <v>8.2451470603150931E-5</v>
      </c>
      <c r="AI40" s="50">
        <f t="shared" si="8"/>
        <v>6.9137952899100602E-2</v>
      </c>
      <c r="AJ40" s="50">
        <f t="shared" si="8"/>
        <v>0.13851801518431825</v>
      </c>
      <c r="AK40" s="50">
        <f t="shared" si="8"/>
        <v>0.20822416376227304</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customHeight="1" outlineLevel="1" x14ac:dyDescent="0.25">
      <c r="A42" s="1716">
        <f>A24+A27+A30</f>
        <v>275.63499445609142</v>
      </c>
      <c r="B42" s="1688" t="s">
        <v>1003</v>
      </c>
      <c r="C42" s="1703"/>
      <c r="D42" s="1699">
        <f>'C-FCL Real'!C157</f>
        <v>-32.847578524934193</v>
      </c>
      <c r="E42" s="50">
        <f>'C-FCL Real'!D157</f>
        <v>-86.682625784047502</v>
      </c>
      <c r="F42" s="50">
        <f>'C-FCL Real'!E157</f>
        <v>-139.466624855155</v>
      </c>
      <c r="G42" s="50">
        <f>'C-FCL Real'!F157</f>
        <v>-142.06362358314504</v>
      </c>
      <c r="H42" s="50">
        <f>'C-FCL Real'!G157</f>
        <v>-144.55814304141498</v>
      </c>
      <c r="I42" s="50">
        <f>'C-FCL Real'!H157</f>
        <v>-146.94970157739712</v>
      </c>
      <c r="J42" s="50">
        <f>'C-FCL Real'!I157</f>
        <v>-149.23781527475671</v>
      </c>
      <c r="K42" s="50">
        <f>'C-FCL Real'!J157</f>
        <v>-151.42199794275226</v>
      </c>
      <c r="L42" s="50">
        <f>'C-FCL Real'!K157</f>
        <v>-153.50176110554571</v>
      </c>
      <c r="M42" s="50">
        <f>'C-FCL Real'!L157</f>
        <v>-155.47661399146264</v>
      </c>
      <c r="N42" s="50">
        <f>'C-FCL Real'!M157</f>
        <v>-157.34606352220172</v>
      </c>
      <c r="O42" s="50">
        <f>'C-FCL Real'!N157</f>
        <v>-159.10961430199362</v>
      </c>
      <c r="P42" s="50">
        <f>'C-FCL Real'!O157</f>
        <v>-160.76676860670889</v>
      </c>
      <c r="Q42" s="50">
        <f>'C-FCL Real'!P157</f>
        <v>-162.31702637291465</v>
      </c>
      <c r="R42" s="50">
        <f>'C-FCL Real'!Q157</f>
        <v>-163.75988518687993</v>
      </c>
      <c r="S42" s="50">
        <f>'C-FCL Real'!O157</f>
        <v>-160.76676860670889</v>
      </c>
      <c r="T42" s="50">
        <f>'C-FCL Real'!P157</f>
        <v>-162.31702637291465</v>
      </c>
      <c r="U42" s="50">
        <f>'C-FCL Real'!Q157</f>
        <v>-163.75988518687993</v>
      </c>
      <c r="V42" s="50">
        <f>'C-FCL Real'!R157</f>
        <v>-165.0948402735292</v>
      </c>
      <c r="W42" s="50">
        <f>'C-FCL Real'!S157</f>
        <v>-166.32138448534405</v>
      </c>
      <c r="X42" s="50">
        <f>'C-FCL Real'!T157</f>
        <v>-167.43900829121279</v>
      </c>
      <c r="Y42" s="50">
        <f>'C-FCL Real'!U157</f>
        <v>-168.44719976522745</v>
      </c>
      <c r="Z42" s="50">
        <f>'C-FCL Real'!V157</f>
        <v>-169.3454445754283</v>
      </c>
      <c r="AA42" s="50">
        <f>'C-FCL Real'!W157</f>
        <v>-170.13322597249544</v>
      </c>
      <c r="AB42" s="50">
        <f>'C-FCL Real'!X157</f>
        <v>-170.81002477838715</v>
      </c>
      <c r="AC42" s="50">
        <f>'C-FCL Real'!Y157</f>
        <v>-171.37531937492489</v>
      </c>
      <c r="AD42" s="50">
        <f>'C-FCL Real'!Z157</f>
        <v>-171.82858569232471</v>
      </c>
      <c r="AE42" s="50">
        <f>'C-FCL Real'!AA157</f>
        <v>-172.16929719767464</v>
      </c>
      <c r="AF42" s="50">
        <f>'C-FCL Real'!AB157</f>
        <v>-172.39692488335805</v>
      </c>
      <c r="AG42" s="50">
        <f>'C-FCL Real'!AC157</f>
        <v>-172.51093725542253</v>
      </c>
      <c r="AH42" s="50">
        <f>'C-FCL Real'!AD157</f>
        <v>-172.51084687929372</v>
      </c>
      <c r="AI42" s="50">
        <f>'C-FCL Real'!AE157</f>
        <v>-172.43506387032764</v>
      </c>
      <c r="AJ42" s="50">
        <f>'C-FCL Real'!AF157</f>
        <v>-172.28323247314992</v>
      </c>
      <c r="AK42" s="50">
        <f>'C-FCL Real'!AG157</f>
        <v>-172.05499526033597</v>
      </c>
      <c r="AL42" s="50">
        <f>'C-FCL Real'!AH157</f>
        <v>-171.7499931245523</v>
      </c>
      <c r="AM42" s="50">
        <f>'C-FCL Real'!AI157</f>
        <v>-171.36786527066096</v>
      </c>
      <c r="AN42" s="50">
        <f>'C-FCL Real'!AJ157</f>
        <v>-170.90824920778681</v>
      </c>
      <c r="AO42" s="50">
        <f>'C-FCL Real'!AK157</f>
        <v>-170.37078074134766</v>
      </c>
      <c r="AP42" s="50">
        <f>'C-FCL Real'!AL157</f>
        <v>-169.75509396504677</v>
      </c>
      <c r="AQ42" s="50">
        <f>'C-FCL Real'!AM157</f>
        <v>-169.06082125282776</v>
      </c>
      <c r="AR42" s="50">
        <f>'C-FCL Real'!AN157</f>
        <v>-168.28759325079184</v>
      </c>
      <c r="AS42" s="50">
        <f>'C-FCL Real'!AO157</f>
        <v>-167.43503886907686</v>
      </c>
      <c r="AT42" s="50">
        <f>'C-FCL Real'!AP157</f>
        <v>-166.50278527369832</v>
      </c>
      <c r="AU42" s="50">
        <f>'C-FCL Real'!AQ157</f>
        <v>-165.490457878352</v>
      </c>
      <c r="AV42" s="50">
        <f>'C-FCL Real'!AR157</f>
        <v>-164.39768033617807</v>
      </c>
      <c r="AW42" s="50">
        <f>'C-FCL Real'!AS157</f>
        <v>-163.22407453148642</v>
      </c>
      <c r="AX42" s="50">
        <f>'C-FCL Real'!AT157</f>
        <v>-161.96926057144321</v>
      </c>
      <c r="AY42" s="50">
        <f>'C-FCL Real'!AU157</f>
        <v>-160.63285677771833</v>
      </c>
      <c r="AZ42" s="50">
        <f>'C-FCL Real'!AV157</f>
        <v>-159.21447967809345</v>
      </c>
      <c r="BA42" s="50">
        <f>'C-FCL Real'!AW157</f>
        <v>-157.71374399803082</v>
      </c>
      <c r="BB42" s="50">
        <f>'C-FCL Real'!AX157</f>
        <v>-156.13026265220242</v>
      </c>
      <c r="BC42" s="50">
        <f>'C-FCL Real'!AY157</f>
        <v>-154.46364673597913</v>
      </c>
      <c r="BD42" s="50">
        <f>'C-FCL Real'!AZ157</f>
        <v>-152.71350551688008</v>
      </c>
      <c r="BE42" s="50">
        <f>'C-FCL Real'!BA157</f>
        <v>-150.87944642598177</v>
      </c>
      <c r="BF42" s="50">
        <f>'C-FCL Real'!BB157</f>
        <v>-148.96107504928676</v>
      </c>
      <c r="BG42" s="50">
        <f>'C-FCL Real'!BC157</f>
        <v>-146.95799511905179</v>
      </c>
      <c r="BH42" s="50">
        <f>'C-FCL Real'!BD157</f>
        <v>0</v>
      </c>
    </row>
    <row r="43" spans="1:60" ht="15" customHeight="1" outlineLevel="1" x14ac:dyDescent="0.25">
      <c r="A43" s="1716">
        <f>A18+A21+A36</f>
        <v>335.72934940650623</v>
      </c>
      <c r="B43" s="1688" t="s">
        <v>1042</v>
      </c>
      <c r="C43" s="1705">
        <f>'R&amp;C-Painel de Controle'!D32</f>
        <v>35</v>
      </c>
      <c r="D43" s="1691" t="s">
        <v>309</v>
      </c>
    </row>
    <row r="44" spans="1:60" ht="15" customHeight="1" outlineLevel="1" x14ac:dyDescent="0.25">
      <c r="A44" s="1716">
        <f>A42-A43</f>
        <v>-60.094354950414811</v>
      </c>
      <c r="B44" s="1688" t="s">
        <v>1024</v>
      </c>
      <c r="C44" s="35"/>
      <c r="D44" s="888"/>
      <c r="F44" s="1638"/>
      <c r="G44" s="1638"/>
    </row>
    <row r="45" spans="1:60" ht="15" customHeight="1" outlineLevel="1" x14ac:dyDescent="0.25">
      <c r="A45" s="1716"/>
      <c r="B45" s="1688"/>
      <c r="C45" s="1732"/>
      <c r="D45" s="888"/>
      <c r="F45" s="1638"/>
      <c r="G45" s="1638"/>
    </row>
    <row r="46" spans="1:60" ht="15" customHeight="1" outlineLevel="1" x14ac:dyDescent="0.25">
      <c r="B46" s="1641" t="s">
        <v>1021</v>
      </c>
      <c r="C46" s="1704">
        <f>F46*$C$16/1000000</f>
        <v>739.31677619042284</v>
      </c>
      <c r="D46" s="1658" t="s">
        <v>1061</v>
      </c>
      <c r="E46" s="1658"/>
      <c r="F46" s="1674">
        <f>A27</f>
        <v>251.863368905199</v>
      </c>
      <c r="G46" s="1658" t="s">
        <v>342</v>
      </c>
      <c r="H46" s="1658"/>
    </row>
    <row r="47" spans="1:60" ht="15" customHeight="1" outlineLevel="1" x14ac:dyDescent="0.25">
      <c r="B47" s="1760" t="s">
        <v>1022</v>
      </c>
      <c r="C47" s="1761">
        <f>F47*$C$16/1000000</f>
        <v>0</v>
      </c>
      <c r="D47" s="1762" t="s">
        <v>1061</v>
      </c>
      <c r="E47" s="1762"/>
      <c r="F47" s="1763">
        <f>A24</f>
        <v>0</v>
      </c>
      <c r="G47" s="1762" t="s">
        <v>342</v>
      </c>
      <c r="H47" s="1762"/>
    </row>
    <row r="48" spans="1:60" ht="15" customHeight="1" outlineLevel="1" thickBot="1" x14ac:dyDescent="0.3">
      <c r="B48" s="1641" t="s">
        <v>1023</v>
      </c>
      <c r="C48" s="1704">
        <f>F48*$C$16/1000000</f>
        <v>69.778950561511749</v>
      </c>
      <c r="D48" s="1658" t="s">
        <v>1061</v>
      </c>
      <c r="E48" s="1658"/>
      <c r="F48" s="1674">
        <f>A30</f>
        <v>23.771625550892431</v>
      </c>
      <c r="G48" s="1658" t="s">
        <v>342</v>
      </c>
      <c r="H48" s="1658"/>
    </row>
    <row r="49" spans="1:8" s="41" customFormat="1" ht="15" customHeight="1" outlineLevel="1" thickTop="1" x14ac:dyDescent="0.25">
      <c r="B49" s="1659" t="s">
        <v>1025</v>
      </c>
      <c r="C49" s="1676">
        <f>C46+C47+C48</f>
        <v>809.09572675193454</v>
      </c>
      <c r="D49" s="1660" t="s">
        <v>1061</v>
      </c>
      <c r="E49" s="1660"/>
      <c r="F49" s="1661">
        <f>F46+F47+F48</f>
        <v>275.63499445609142</v>
      </c>
      <c r="G49" s="1660" t="s">
        <v>342</v>
      </c>
      <c r="H49" s="1660"/>
    </row>
    <row r="50" spans="1:8" ht="15" customHeight="1" outlineLevel="1" x14ac:dyDescent="0.25">
      <c r="B50" s="1760" t="s">
        <v>1027</v>
      </c>
      <c r="C50" s="1761">
        <f>F50*$C$16/1000000</f>
        <v>985.10398923940954</v>
      </c>
      <c r="D50" s="1762" t="s">
        <v>1061</v>
      </c>
      <c r="E50" s="1762"/>
      <c r="F50" s="1763">
        <f>A18+A21</f>
        <v>335.59580607688451</v>
      </c>
      <c r="G50" s="1762" t="s">
        <v>342</v>
      </c>
      <c r="H50" s="1762"/>
    </row>
    <row r="51" spans="1:8" ht="15" customHeight="1" outlineLevel="1" x14ac:dyDescent="0.25">
      <c r="B51" s="1641" t="s">
        <v>1028</v>
      </c>
      <c r="C51" s="1715">
        <f>F51*$C$16/1000000</f>
        <v>0.39200152196346194</v>
      </c>
      <c r="D51" s="1658" t="s">
        <v>1061</v>
      </c>
      <c r="E51" s="1658"/>
      <c r="F51" s="1675">
        <f>A36</f>
        <v>0.13354332962174414</v>
      </c>
      <c r="G51" s="1658" t="s">
        <v>342</v>
      </c>
      <c r="H51" s="1658"/>
    </row>
    <row r="52" spans="1:8" s="1639" customFormat="1" ht="15" customHeight="1" outlineLevel="1" thickBot="1" x14ac:dyDescent="0.3">
      <c r="B52" s="1694"/>
      <c r="C52" s="1714"/>
      <c r="D52" s="1669"/>
      <c r="E52" s="1669"/>
      <c r="F52" s="1669"/>
      <c r="G52" s="1669"/>
      <c r="H52" s="1669"/>
    </row>
    <row r="53" spans="1:8" s="44" customFormat="1" ht="15" customHeight="1" outlineLevel="1" thickTop="1" x14ac:dyDescent="0.25">
      <c r="B53" s="1734" t="s">
        <v>1026</v>
      </c>
      <c r="C53" s="1735">
        <f>C49-C50-C51</f>
        <v>-176.40026400943847</v>
      </c>
      <c r="D53" s="1736" t="s">
        <v>1061</v>
      </c>
      <c r="E53" s="1736"/>
      <c r="F53" s="1737">
        <f>F49-F50-F51</f>
        <v>-60.094354950414839</v>
      </c>
      <c r="G53" s="1736" t="s">
        <v>342</v>
      </c>
      <c r="H53" s="1736"/>
    </row>
    <row r="54" spans="1:8" ht="15" customHeight="1" thickBot="1" x14ac:dyDescent="0.3">
      <c r="A54" s="1716"/>
      <c r="B54" s="1688"/>
      <c r="C54" s="1732"/>
      <c r="D54" s="888"/>
      <c r="F54" s="1638"/>
      <c r="G54" s="1638"/>
    </row>
    <row r="55" spans="1:8" s="1668" customFormat="1" ht="25.15" customHeight="1" collapsed="1" thickTop="1" thickBot="1" x14ac:dyDescent="0.3">
      <c r="B55" s="2302" t="s">
        <v>1082</v>
      </c>
      <c r="C55" s="2303"/>
      <c r="D55" s="2303"/>
      <c r="E55" s="2303"/>
      <c r="F55" s="2303"/>
      <c r="G55" s="2303"/>
      <c r="H55" s="2304"/>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5935659.9314858895</v>
      </c>
      <c r="D57" s="1652" t="s">
        <v>1016</v>
      </c>
      <c r="E57" s="1652"/>
      <c r="F57" s="1653">
        <f>C57/'R&amp;C-Painel de Controle'!$D$8</f>
        <v>76.098204249819091</v>
      </c>
      <c r="G57" s="1652" t="s">
        <v>342</v>
      </c>
      <c r="H57" s="1654">
        <f>F57/$F$99</f>
        <v>0.24568519187568136</v>
      </c>
    </row>
    <row r="58" spans="1:8" s="1639" customFormat="1" ht="15" hidden="1" customHeight="1" outlineLevel="1" x14ac:dyDescent="0.25">
      <c r="B58" s="1647" t="s">
        <v>1034</v>
      </c>
      <c r="C58" s="1707">
        <f>('R&amp;C-Painel de Controle'!D8-'R&amp;C-Painel de Controle'!D9)</f>
        <v>47799.082499999997</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124.1793695827925</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6073171.6252037548</v>
      </c>
      <c r="D61" s="1740" t="s">
        <v>1016</v>
      </c>
      <c r="E61" s="1740"/>
      <c r="F61" s="1741">
        <f>C61/'R&amp;C-Painel de Controle'!$D$8</f>
        <v>77.861174682099417</v>
      </c>
      <c r="G61" s="1740" t="s">
        <v>342</v>
      </c>
      <c r="H61" s="1742">
        <f>F61/$F$99</f>
        <v>0.25137699148114939</v>
      </c>
    </row>
    <row r="62" spans="1:8" s="1639" customFormat="1" ht="15" hidden="1" customHeight="1" outlineLevel="1" x14ac:dyDescent="0.25">
      <c r="B62" s="1642" t="str">
        <f>'R&amp;C-Painel de Controle'!J36</f>
        <v>Mat. Recicl.: Papel/Papelão — Triagem Mecanizada</v>
      </c>
      <c r="C62" s="1710">
        <f>'R&amp;C-Painel de Controle'!L36</f>
        <v>2769.5653569011492</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1881.6131050702463</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972.51913295765542</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507.40128676051592</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f>
        <v>126.85032169012898</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f>
        <v>486.25956647882771</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3604399.0860587405</v>
      </c>
      <c r="D78" s="1658" t="s">
        <v>1016</v>
      </c>
      <c r="E78" s="1658"/>
      <c r="F78" s="1675">
        <f>C78/'R&amp;C-Painel de Controle'!$D$8</f>
        <v>46.210244693060773</v>
      </c>
      <c r="G78" s="1658" t="s">
        <v>342</v>
      </c>
      <c r="H78" s="1743">
        <f>F78/$F$99</f>
        <v>0.14919107416472066</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5046158.7204822367</v>
      </c>
      <c r="D79" s="1658" t="s">
        <v>1016</v>
      </c>
      <c r="E79" s="1658"/>
      <c r="F79" s="1675">
        <f>C79/'R&amp;C-Painel de Controle'!$D$8</f>
        <v>64.694342570285087</v>
      </c>
      <c r="G79" s="1658" t="s">
        <v>342</v>
      </c>
      <c r="H79" s="1743">
        <f>F79/$F$99</f>
        <v>0.20886750383060895</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1253616.8844067131</v>
      </c>
      <c r="D81" s="1746" t="s">
        <v>1016</v>
      </c>
      <c r="E81" s="1746"/>
      <c r="F81" s="1747">
        <f>C81/'R&amp;C-Painel de Controle'!$D$8</f>
        <v>16.072011338547604</v>
      </c>
      <c r="G81" s="1746" t="s">
        <v>342</v>
      </c>
      <c r="H81" s="1748">
        <f>F81/$F$99</f>
        <v>5.1888940461411501E-2</v>
      </c>
    </row>
    <row r="82" spans="2:8" ht="15" hidden="1" customHeight="1" outlineLevel="1" x14ac:dyDescent="0.25">
      <c r="B82" s="1655" t="s">
        <v>1037</v>
      </c>
      <c r="C82" s="1683">
        <f>'R&amp;C-Painel de Controle'!D8</f>
        <v>78000</v>
      </c>
      <c r="D82" s="1639" t="s">
        <v>298</v>
      </c>
      <c r="E82" s="1639"/>
      <c r="F82" s="1670"/>
      <c r="G82" s="1639"/>
      <c r="H82" s="1671"/>
    </row>
    <row r="83" spans="2:8" ht="15" hidden="1" customHeight="1" outlineLevel="1" x14ac:dyDescent="0.25">
      <c r="B83" s="1655" t="s">
        <v>1038</v>
      </c>
      <c r="C83" s="1683">
        <f>'R&amp;C-Painel de Controle'!D33</f>
        <v>293.71821446670435</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115.50838460103219</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116232.94976466517</v>
      </c>
      <c r="D88" s="1746" t="s">
        <v>1016</v>
      </c>
      <c r="E88" s="1746"/>
      <c r="F88" s="1747">
        <f>C88/'R&amp;C-Painel de Controle'!$D$8</f>
        <v>1.4901660226239124</v>
      </c>
      <c r="G88" s="1746" t="s">
        <v>342</v>
      </c>
      <c r="H88" s="1748">
        <f>F88/$F$99</f>
        <v>4.8110428991607534E-3</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2130376.9608619418</v>
      </c>
      <c r="D92" s="1746" t="s">
        <v>1016</v>
      </c>
      <c r="E92" s="1749"/>
      <c r="F92" s="1750">
        <f>C92/'R&amp;C-Painel de Controle'!$D$8</f>
        <v>27.312525139255666</v>
      </c>
      <c r="G92" s="1749" t="s">
        <v>342</v>
      </c>
      <c r="H92" s="1751">
        <f>F92/$F$99</f>
        <v>8.8179255287267194E-2</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78000</v>
      </c>
      <c r="D94" s="1639" t="s">
        <v>298</v>
      </c>
      <c r="E94" s="1639"/>
      <c r="F94" s="1670"/>
      <c r="G94" s="1639"/>
      <c r="H94" s="1671"/>
    </row>
    <row r="95" spans="2:8" ht="15" hidden="1" customHeight="1" outlineLevel="1" x14ac:dyDescent="0.25">
      <c r="B95" s="1655" t="s">
        <v>1038</v>
      </c>
      <c r="C95" s="1683">
        <f>C83</f>
        <v>293.71821446670435</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115.50838460103219</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24159616.158263944</v>
      </c>
      <c r="D99" s="1754" t="s">
        <v>1016</v>
      </c>
      <c r="E99" s="1755"/>
      <c r="F99" s="1756">
        <f>C99/'R&amp;C-Painel de Controle'!$D$8</f>
        <v>309.73866869569162</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302" t="s">
        <v>1083</v>
      </c>
      <c r="C101" s="2303"/>
      <c r="D101" s="2303"/>
      <c r="E101" s="2303"/>
      <c r="F101" s="2303"/>
      <c r="G101" s="2303"/>
      <c r="H101" s="2304"/>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78000</v>
      </c>
      <c r="D103" s="1766" t="s">
        <v>298</v>
      </c>
      <c r="E103" s="1767"/>
      <c r="F103" s="1767"/>
      <c r="G103" s="1767"/>
      <c r="H103" s="1767"/>
    </row>
    <row r="104" spans="2:8" ht="15" hidden="1" customHeight="1" outlineLevel="1" x14ac:dyDescent="0.25">
      <c r="B104" s="1764" t="s">
        <v>1069</v>
      </c>
      <c r="C104" s="1765">
        <f>C103/312</f>
        <v>250</v>
      </c>
      <c r="D104" s="1766" t="s">
        <v>21</v>
      </c>
      <c r="E104" s="1767"/>
      <c r="F104" s="1767"/>
      <c r="G104" s="1767"/>
      <c r="H104" s="1767"/>
    </row>
    <row r="105" spans="2:8" ht="15" hidden="1" customHeight="1" outlineLevel="1" x14ac:dyDescent="0.25">
      <c r="B105" s="1768" t="s">
        <v>1071</v>
      </c>
      <c r="C105" s="1765">
        <f>'R&amp;C-Painel de Controle'!D48</f>
        <v>84566.881126752647</v>
      </c>
      <c r="D105" s="1766" t="s">
        <v>298</v>
      </c>
      <c r="E105" s="1767"/>
      <c r="F105" s="1767"/>
      <c r="G105" s="1767"/>
      <c r="H105" s="1767"/>
    </row>
    <row r="106" spans="2:8" ht="15" hidden="1" customHeight="1" outlineLevel="1" x14ac:dyDescent="0.25">
      <c r="B106" s="1768" t="s">
        <v>1086</v>
      </c>
      <c r="C106" s="1765">
        <f>C105/312</f>
        <v>271.04769591907899</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5273.0551246093755</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46.598624999999991</v>
      </c>
      <c r="D112" s="1775" t="s">
        <v>1065</v>
      </c>
      <c r="E112" s="1776"/>
      <c r="F112" s="1776"/>
      <c r="G112" s="1776"/>
      <c r="H112" s="1776"/>
    </row>
    <row r="113" spans="2:8" ht="15" hidden="1" customHeight="1" outlineLevel="1" x14ac:dyDescent="0.25">
      <c r="B113" s="1688"/>
      <c r="C113" s="1704">
        <f>C112*312*$C$106/$C$104/1000</f>
        <v>15.762801524180492</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96.797812500000006</v>
      </c>
      <c r="D115" s="1775" t="s">
        <v>1065</v>
      </c>
      <c r="E115" s="1776"/>
      <c r="F115" s="1776"/>
      <c r="G115" s="1776"/>
      <c r="H115" s="1776"/>
    </row>
    <row r="116" spans="2:8" ht="15" hidden="1" customHeight="1" outlineLevel="1" x14ac:dyDescent="0.25">
      <c r="B116" s="1726"/>
      <c r="C116" s="1704">
        <f>C115*312*$C$106/$C$104/1000</f>
        <v>32.74355641206877</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106.6035625</v>
      </c>
      <c r="D118" s="1775" t="s">
        <v>1065</v>
      </c>
      <c r="E118" s="1776"/>
      <c r="F118" s="1776"/>
      <c r="G118" s="1776"/>
      <c r="H118" s="1776"/>
    </row>
    <row r="119" spans="2:8" ht="15" hidden="1" customHeight="1" outlineLevel="1" thickBot="1" x14ac:dyDescent="0.3">
      <c r="B119" s="1721"/>
      <c r="C119" s="1804">
        <f>C118*312*$C$106/$C$104/1000</f>
        <v>36.060523190503382</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98" t="s">
        <v>1075</v>
      </c>
      <c r="C121" s="1731"/>
      <c r="D121" s="1718"/>
      <c r="E121" s="1718"/>
      <c r="F121" s="1718"/>
      <c r="G121" s="1718"/>
      <c r="H121" s="1718"/>
    </row>
    <row r="122" spans="2:8" ht="15" hidden="1" customHeight="1" outlineLevel="1" x14ac:dyDescent="0.25">
      <c r="B122" s="2296"/>
      <c r="C122" s="1779">
        <f>'R-Resumo Bal. Massa'!D64</f>
        <v>19.9375</v>
      </c>
      <c r="D122" s="1771" t="s">
        <v>1065</v>
      </c>
      <c r="E122" s="1767"/>
      <c r="F122" s="1767"/>
      <c r="G122" s="1767"/>
      <c r="H122" s="1767"/>
    </row>
    <row r="123" spans="2:8" ht="15" hidden="1" customHeight="1" outlineLevel="1" x14ac:dyDescent="0.25">
      <c r="B123" s="2297"/>
      <c r="C123" s="1704">
        <f>C122*312*$C$106/$C$104/1000</f>
        <v>6.7442087698585231</v>
      </c>
      <c r="D123" s="1719" t="s">
        <v>1063</v>
      </c>
      <c r="E123" s="888"/>
      <c r="F123" s="888"/>
      <c r="G123" s="888"/>
      <c r="H123" s="888"/>
    </row>
    <row r="124" spans="2:8" ht="15" hidden="1" customHeight="1" outlineLevel="1" x14ac:dyDescent="0.25">
      <c r="B124" s="2295" t="s">
        <v>1081</v>
      </c>
      <c r="C124" s="1730"/>
      <c r="D124" s="1725"/>
      <c r="E124" s="1725"/>
      <c r="F124" s="1725"/>
      <c r="G124" s="1725"/>
      <c r="H124" s="1725"/>
    </row>
    <row r="125" spans="2:8" ht="15" hidden="1" customHeight="1" outlineLevel="1" x14ac:dyDescent="0.25">
      <c r="B125" s="2296"/>
      <c r="C125" s="1779">
        <f>'R-Resumo Bal. Massa'!D73</f>
        <v>44.887500000000003</v>
      </c>
      <c r="D125" s="1771" t="s">
        <v>1065</v>
      </c>
      <c r="E125" s="1767"/>
      <c r="F125" s="1767"/>
      <c r="G125" s="1767"/>
      <c r="H125" s="1767"/>
    </row>
    <row r="126" spans="2:8" ht="15" hidden="1" customHeight="1" outlineLevel="1" x14ac:dyDescent="0.25">
      <c r="B126" s="2297"/>
      <c r="C126" s="1704">
        <f>C125*312*$C$106/$C$104/1000</f>
        <v>15.183983506308438</v>
      </c>
      <c r="D126" s="1719" t="s">
        <v>1063</v>
      </c>
      <c r="E126" s="888"/>
      <c r="F126" s="888"/>
      <c r="G126" s="888"/>
      <c r="H126" s="888"/>
    </row>
    <row r="127" spans="2:8" ht="15" hidden="1" customHeight="1" outlineLevel="1" x14ac:dyDescent="0.25">
      <c r="B127" s="2295" t="s">
        <v>1064</v>
      </c>
      <c r="C127" s="1730"/>
      <c r="D127" s="1725"/>
      <c r="E127" s="1725"/>
      <c r="F127" s="1725"/>
      <c r="G127" s="1725"/>
      <c r="H127" s="1725"/>
    </row>
    <row r="128" spans="2:8" ht="15" hidden="1" customHeight="1" outlineLevel="1" x14ac:dyDescent="0.25">
      <c r="B128" s="2296"/>
      <c r="C128" s="1779">
        <f>'R-Resumo Bal. Massa'!D69</f>
        <v>41.778562499999992</v>
      </c>
      <c r="D128" s="1771" t="s">
        <v>1065</v>
      </c>
      <c r="E128" s="1767"/>
      <c r="F128" s="1767"/>
      <c r="G128" s="1767"/>
      <c r="H128" s="1767"/>
    </row>
    <row r="129" spans="2:8" ht="15" hidden="1" customHeight="1" outlineLevel="1" x14ac:dyDescent="0.25">
      <c r="B129" s="2297"/>
      <c r="C129" s="1704">
        <f>C128*312*$C$106/$C$104/1000</f>
        <v>14.13233091433642</v>
      </c>
      <c r="D129" s="1727" t="s">
        <v>1063</v>
      </c>
      <c r="E129" s="1728"/>
      <c r="F129" s="1728"/>
      <c r="G129" s="1728"/>
      <c r="H129" s="1728"/>
    </row>
    <row r="130" spans="2:8" ht="15" hidden="1" customHeight="1" outlineLevel="1" x14ac:dyDescent="0.25">
      <c r="B130" s="2295" t="s">
        <v>1124</v>
      </c>
      <c r="C130" s="1973">
        <f>IF('R-Definição'!E112&gt;0,'R-Definição'!O111/'R-Definição'!E112,0)</f>
        <v>0</v>
      </c>
      <c r="D130" s="1691" t="s">
        <v>1125</v>
      </c>
      <c r="E130" s="888"/>
      <c r="F130" s="888"/>
      <c r="G130" s="888"/>
      <c r="H130" s="888"/>
    </row>
    <row r="131" spans="2:8" ht="15" hidden="1" customHeight="1" outlineLevel="1" x14ac:dyDescent="0.25">
      <c r="B131" s="2296"/>
      <c r="C131" s="1972">
        <f>C130*C106</f>
        <v>0</v>
      </c>
      <c r="D131" s="1771" t="s">
        <v>1067</v>
      </c>
      <c r="E131" s="1767"/>
      <c r="F131" s="1767"/>
      <c r="G131" s="1767"/>
      <c r="H131" s="1767"/>
    </row>
    <row r="132" spans="2:8" ht="15" hidden="1" customHeight="1" outlineLevel="1" x14ac:dyDescent="0.25">
      <c r="B132" s="2297"/>
      <c r="C132" s="1758">
        <f>C130*C105/1000</f>
        <v>0</v>
      </c>
      <c r="D132" s="1727" t="s">
        <v>306</v>
      </c>
      <c r="E132" s="1728"/>
      <c r="F132" s="1728"/>
      <c r="G132" s="1728"/>
      <c r="H132" s="1728"/>
    </row>
    <row r="133" spans="2:8" ht="15" hidden="1" customHeight="1" outlineLevel="1" x14ac:dyDescent="0.25">
      <c r="B133" s="2295" t="s">
        <v>1123</v>
      </c>
      <c r="C133" s="1683">
        <f>IF(AND('R-Definição'!O62&gt;0,'R-Definição'!J65&gt;0),('R-Definição'!O69/('R-Definição'!O62*'R-Definição'!J65/100)),0)</f>
        <v>376.35</v>
      </c>
      <c r="D133" s="1691" t="s">
        <v>1095</v>
      </c>
      <c r="E133" s="888"/>
      <c r="F133" s="888"/>
      <c r="G133" s="888"/>
      <c r="H133" s="888"/>
    </row>
    <row r="134" spans="2:8" ht="15" hidden="1" customHeight="1" outlineLevel="1" x14ac:dyDescent="0.25">
      <c r="B134" s="2296"/>
      <c r="C134" s="1807">
        <f>C133*C106*C107</f>
        <v>49372.259373826368</v>
      </c>
      <c r="D134" s="1771" t="s">
        <v>1067</v>
      </c>
      <c r="E134" s="1767"/>
      <c r="F134" s="1767"/>
      <c r="G134" s="1767"/>
      <c r="H134" s="1767"/>
    </row>
    <row r="135" spans="2:8" ht="15" hidden="1" customHeight="1" outlineLevel="1" x14ac:dyDescent="0.25">
      <c r="B135" s="2297"/>
      <c r="C135" s="1758">
        <f>C133*C105*C107/1000</f>
        <v>15404.144924633827</v>
      </c>
      <c r="D135" s="1727" t="s">
        <v>306</v>
      </c>
      <c r="E135" s="1728"/>
      <c r="F135" s="1728"/>
      <c r="G135" s="1728"/>
      <c r="H135" s="1728"/>
    </row>
    <row r="136" spans="2:8" ht="15" hidden="1" customHeight="1" outlineLevel="1" x14ac:dyDescent="0.25">
      <c r="B136" s="2295" t="s">
        <v>238</v>
      </c>
      <c r="C136" s="1683">
        <f>IF(AND('R-Definição'!O62&gt;0,'R-Definição'!J64&gt;0),('R-Definição'!O70/('R-Definição'!O62*'R-Definição'!J64/100)),0)</f>
        <v>62.725000000000009</v>
      </c>
      <c r="D136" s="1808" t="s">
        <v>1096</v>
      </c>
      <c r="E136" s="888"/>
      <c r="F136" s="888"/>
      <c r="G136" s="888"/>
      <c r="H136" s="888"/>
    </row>
    <row r="137" spans="2:8" ht="15" hidden="1" customHeight="1" outlineLevel="1" x14ac:dyDescent="0.25">
      <c r="B137" s="2296"/>
      <c r="C137" s="1807">
        <f>C136*C106*C107</f>
        <v>8228.7098956377286</v>
      </c>
      <c r="D137" s="1771" t="s">
        <v>1068</v>
      </c>
      <c r="E137" s="1767"/>
      <c r="F137" s="1767"/>
      <c r="G137" s="1767"/>
      <c r="H137" s="1767"/>
    </row>
    <row r="138" spans="2:8" ht="15" hidden="1" customHeight="1" outlineLevel="1" x14ac:dyDescent="0.25">
      <c r="B138" s="2296"/>
      <c r="C138" s="1758">
        <f>C136*C105*C107</f>
        <v>2567357.4874389712</v>
      </c>
      <c r="D138" s="1775" t="s">
        <v>1077</v>
      </c>
      <c r="E138" s="1767"/>
      <c r="F138" s="1767"/>
      <c r="G138" s="1767"/>
      <c r="H138" s="1767"/>
    </row>
    <row r="139" spans="2:8" ht="15" hidden="1" customHeight="1" outlineLevel="1" thickBot="1" x14ac:dyDescent="0.3">
      <c r="B139" s="1777" t="s">
        <v>1076</v>
      </c>
      <c r="C139" s="1759">
        <f>(C138*90%)/1000</f>
        <v>2310.6217386950743</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913AE-2FE2-42F7-9A60-34F6387E1DAA}">
  <sheetPr>
    <pageSetUpPr fitToPage="1"/>
  </sheetPr>
  <dimension ref="B1:AJ1506"/>
  <sheetViews>
    <sheetView topLeftCell="A1471" zoomScale="85" zoomScaleNormal="85" workbookViewId="0">
      <selection activeCell="AF4" sqref="AF4:AJ1506"/>
    </sheetView>
  </sheetViews>
  <sheetFormatPr defaultColWidth="8.85546875" defaultRowHeight="15.75" x14ac:dyDescent="0.25"/>
  <cols>
    <col min="1" max="1" width="1.7109375" style="35" customWidth="1"/>
    <col min="2" max="2" width="8.85546875" style="31"/>
    <col min="3" max="3" width="8.85546875" style="44"/>
    <col min="4" max="4" width="1.7109375" style="41" customWidth="1"/>
    <col min="5" max="5" width="8.85546875" style="35"/>
    <col min="6" max="6" width="8.85546875" style="44"/>
    <col min="7" max="7" width="3.28515625" style="35" customWidth="1"/>
    <col min="8" max="8" width="8.85546875" style="35"/>
    <col min="9" max="9" width="8.85546875" style="44"/>
    <col min="10" max="10" width="1.7109375" style="35" customWidth="1"/>
    <col min="11" max="11" width="8.85546875" style="35"/>
    <col min="12" max="12" width="8.85546875" style="44"/>
    <col min="13" max="13" width="3.28515625" style="35" customWidth="1"/>
    <col min="14" max="14" width="8.85546875" style="35"/>
    <col min="15" max="15" width="8.85546875" style="44"/>
    <col min="16" max="16" width="1.7109375" style="35" customWidth="1"/>
    <col min="17" max="17" width="8.85546875" style="35"/>
    <col min="18" max="18" width="8.85546875" style="44"/>
    <col min="19" max="19" width="3.28515625" style="35" customWidth="1"/>
    <col min="20" max="20" width="8.85546875" style="35"/>
    <col min="21" max="21" width="8.85546875" style="44"/>
    <col min="22" max="22" width="1.7109375" style="35" customWidth="1"/>
    <col min="23" max="23" width="8.85546875" style="35"/>
    <col min="24" max="24" width="8.85546875" style="44"/>
    <col min="25" max="25" width="3.28515625" style="35" customWidth="1"/>
    <col min="26" max="26" width="8.85546875" style="35"/>
    <col min="27" max="27" width="8.85546875" style="44"/>
    <col min="28" max="28" width="1.7109375" style="35" customWidth="1"/>
    <col min="29" max="29" width="8.85546875" style="35"/>
    <col min="30" max="30" width="8.85546875" style="44"/>
    <col min="31" max="31" width="3.28515625" style="35" customWidth="1"/>
    <col min="32" max="32" width="8.85546875" style="1993"/>
    <col min="33" max="33" width="8.85546875" style="1994"/>
    <col min="34" max="34" width="1.7109375" style="1993" customWidth="1"/>
    <col min="35" max="35" width="8.85546875" style="1993"/>
    <col min="36" max="36" width="8.85546875" style="1994"/>
    <col min="37" max="37" width="3.28515625" style="35" customWidth="1"/>
    <col min="38" max="16384" width="8.85546875" style="35"/>
  </cols>
  <sheetData>
    <row r="1" spans="2:36" ht="16.5" thickBot="1" x14ac:dyDescent="0.3"/>
    <row r="2" spans="2:36" s="1025" customFormat="1" ht="15.6" customHeight="1" thickTop="1" x14ac:dyDescent="0.25">
      <c r="B2" s="2308" t="s">
        <v>1129</v>
      </c>
      <c r="C2" s="2308"/>
      <c r="D2" s="2308"/>
      <c r="E2" s="2308"/>
      <c r="F2" s="2308"/>
      <c r="H2" s="2308" t="s">
        <v>1130</v>
      </c>
      <c r="I2" s="2308"/>
      <c r="J2" s="2308"/>
      <c r="K2" s="2308"/>
      <c r="L2" s="2308"/>
      <c r="N2" s="2308" t="s">
        <v>1132</v>
      </c>
      <c r="O2" s="2308"/>
      <c r="P2" s="2308"/>
      <c r="Q2" s="2308"/>
      <c r="R2" s="2308"/>
      <c r="T2" s="2308" t="s">
        <v>1131</v>
      </c>
      <c r="U2" s="2308"/>
      <c r="V2" s="2308"/>
      <c r="W2" s="2308"/>
      <c r="X2" s="2308"/>
      <c r="Z2" s="2308" t="s">
        <v>1133</v>
      </c>
      <c r="AA2" s="2308"/>
      <c r="AB2" s="2308"/>
      <c r="AC2" s="2308"/>
      <c r="AD2" s="2308"/>
      <c r="AF2" s="2305" t="s">
        <v>1134</v>
      </c>
      <c r="AG2" s="2306"/>
      <c r="AH2" s="2306"/>
      <c r="AI2" s="2306"/>
      <c r="AJ2" s="2307"/>
    </row>
    <row r="3" spans="2:36" ht="16.5" thickBot="1" x14ac:dyDescent="0.3">
      <c r="B3" s="1976">
        <v>250</v>
      </c>
      <c r="C3" s="1977"/>
      <c r="D3" s="1978"/>
      <c r="E3" s="1979"/>
      <c r="F3" s="1977"/>
      <c r="H3" s="1976">
        <v>250</v>
      </c>
      <c r="I3" s="1977"/>
      <c r="J3" s="1979"/>
      <c r="K3" s="1979"/>
      <c r="L3" s="1977"/>
      <c r="N3" s="1976">
        <v>250</v>
      </c>
      <c r="O3" s="1977"/>
      <c r="P3" s="1979"/>
      <c r="Q3" s="1979"/>
      <c r="R3" s="1977"/>
      <c r="T3" s="1976">
        <v>250</v>
      </c>
      <c r="U3" s="1977"/>
      <c r="V3" s="1979"/>
      <c r="W3" s="1979"/>
      <c r="X3" s="1977"/>
      <c r="Z3" s="1976">
        <v>250</v>
      </c>
      <c r="AA3" s="1977"/>
      <c r="AB3" s="1979"/>
      <c r="AC3" s="1979"/>
      <c r="AD3" s="1977"/>
      <c r="AF3" s="1995"/>
      <c r="AG3" s="1996"/>
      <c r="AH3" s="1997"/>
      <c r="AI3" s="1997"/>
      <c r="AJ3" s="1998"/>
    </row>
    <row r="4" spans="2:36" x14ac:dyDescent="0.25">
      <c r="B4" s="1899" t="s">
        <v>1128</v>
      </c>
      <c r="C4" s="37" t="s">
        <v>1126</v>
      </c>
      <c r="E4" s="1899" t="s">
        <v>1128</v>
      </c>
      <c r="F4" s="44" t="s">
        <v>1127</v>
      </c>
      <c r="H4" s="1899" t="s">
        <v>1128</v>
      </c>
      <c r="I4" s="37" t="s">
        <v>1126</v>
      </c>
      <c r="J4" s="41"/>
      <c r="K4" s="1899" t="s">
        <v>1128</v>
      </c>
      <c r="L4" s="44" t="s">
        <v>1127</v>
      </c>
      <c r="N4" s="1899" t="s">
        <v>1128</v>
      </c>
      <c r="O4" s="37" t="s">
        <v>1126</v>
      </c>
      <c r="P4" s="41"/>
      <c r="Q4" s="1899" t="s">
        <v>1128</v>
      </c>
      <c r="R4" s="44" t="s">
        <v>1127</v>
      </c>
      <c r="T4" s="1899" t="s">
        <v>1128</v>
      </c>
      <c r="U4" s="37" t="s">
        <v>1126</v>
      </c>
      <c r="V4" s="41"/>
      <c r="W4" s="1899" t="s">
        <v>1128</v>
      </c>
      <c r="X4" s="44" t="s">
        <v>1127</v>
      </c>
      <c r="Z4" s="1899" t="s">
        <v>1128</v>
      </c>
      <c r="AA4" s="37" t="s">
        <v>1126</v>
      </c>
      <c r="AB4" s="41"/>
      <c r="AC4" s="1899" t="s">
        <v>1128</v>
      </c>
      <c r="AD4" s="44" t="s">
        <v>1127</v>
      </c>
      <c r="AF4" s="1999" t="s">
        <v>1128</v>
      </c>
      <c r="AG4" s="2000" t="s">
        <v>1126</v>
      </c>
      <c r="AH4" s="2001"/>
      <c r="AI4" s="2002" t="s">
        <v>1128</v>
      </c>
      <c r="AJ4" s="2003" t="s">
        <v>1127</v>
      </c>
    </row>
    <row r="5" spans="2:36" x14ac:dyDescent="0.25">
      <c r="C5" s="1980">
        <f>'C-Dados RT Simplif.'!C20</f>
        <v>2345.8069897781957</v>
      </c>
      <c r="F5" s="53">
        <f>'C-Dados RT Simplif.'!C23</f>
        <v>268.57274922607894</v>
      </c>
      <c r="H5" s="31"/>
      <c r="I5" s="1980">
        <f>'[1]C-Dados RT Simplif.'!$C$20</f>
        <v>1700.8610532091795</v>
      </c>
      <c r="J5" s="41"/>
      <c r="L5" s="53">
        <f>'[1]C-Dados RT Simplif.'!$C$23</f>
        <v>229.40484347873712</v>
      </c>
      <c r="N5" s="31"/>
      <c r="O5" s="1980">
        <f>'[2]C-Dados RT Simplif.'!$C$20</f>
        <v>2650.8205151486627</v>
      </c>
      <c r="P5" s="41"/>
      <c r="R5" s="53">
        <f>'[2]C-Dados RT Simplif.'!$C$23</f>
        <v>256.8805210987972</v>
      </c>
      <c r="T5" s="31"/>
      <c r="U5" s="1980">
        <f>'[3]C-Dados RT Simplif.'!$C$20</f>
        <v>5037.3189665097843</v>
      </c>
      <c r="V5" s="41"/>
      <c r="W5" s="39"/>
      <c r="X5" s="1684">
        <f>'[3]C-Dados RT Simplif.'!$C$23</f>
        <v>422.82909499795545</v>
      </c>
      <c r="Z5" s="31"/>
      <c r="AA5" s="1980">
        <f>'[4]C-Dados RT Simplif.'!$C$20</f>
        <v>2762.7341298412184</v>
      </c>
      <c r="AB5" s="41"/>
      <c r="AC5" s="39"/>
      <c r="AD5" s="1684">
        <f>'[4]C-Dados RT Simplif.'!$C$23</f>
        <v>376.67435508002467</v>
      </c>
      <c r="AF5" s="1999"/>
      <c r="AG5" s="2004"/>
      <c r="AH5" s="2001"/>
      <c r="AI5" s="2005"/>
      <c r="AJ5" s="2006"/>
    </row>
    <row r="6" spans="2:36" x14ac:dyDescent="0.25">
      <c r="B6" s="1981">
        <v>0</v>
      </c>
      <c r="C6" s="1982" t="e">
        <f t="dataTable" ref="C6:C506" dt2D="0" dtr="0" r1="B3"/>
        <v>#DIV/0!</v>
      </c>
      <c r="D6" s="1983"/>
      <c r="E6" s="1984">
        <v>0</v>
      </c>
      <c r="F6" s="1985" t="e">
        <f t="dataTable" ref="F6:F506" dt2D="0" dtr="0" r1="B3" ca="1"/>
        <v>#DIV/0!</v>
      </c>
      <c r="H6" s="1981">
        <v>0</v>
      </c>
      <c r="I6" s="1986" t="e">
        <f t="dataTable" ref="I6:I506" dt2D="0" dtr="0" r1="H3" ca="1"/>
        <v>#DIV/0!</v>
      </c>
      <c r="J6" s="1987"/>
      <c r="K6" s="1984">
        <v>0</v>
      </c>
      <c r="L6" s="1988" t="e">
        <f t="dataTable" ref="L6:L506" dt2D="0" dtr="0" r1="H3"/>
        <v>#DIV/0!</v>
      </c>
      <c r="N6" s="1981">
        <v>0</v>
      </c>
      <c r="O6" s="1986" t="e">
        <f t="dataTable" ref="O6:O506" dt2D="0" dtr="0" r1="N3" ca="1"/>
        <v>#DIV/0!</v>
      </c>
      <c r="P6" s="1987"/>
      <c r="Q6" s="1984">
        <v>0</v>
      </c>
      <c r="R6" s="1988" t="e">
        <f t="dataTable" ref="R6:R506" dt2D="0" dtr="0" r1="N3"/>
        <v>#DIV/0!</v>
      </c>
      <c r="T6" s="1981">
        <v>0</v>
      </c>
      <c r="U6" s="1986" t="e">
        <f t="dataTable" ref="U6:U506" dt2D="0" dtr="0" r1="T3"/>
        <v>#DIV/0!</v>
      </c>
      <c r="V6" s="1987"/>
      <c r="W6" s="1989">
        <v>0</v>
      </c>
      <c r="X6" s="1990" t="e">
        <f t="dataTable" ref="X6:X506" dt2D="0" dtr="0" r1="T3" ca="1"/>
        <v>#DIV/0!</v>
      </c>
      <c r="Z6" s="1991">
        <v>0</v>
      </c>
      <c r="AA6" s="1982" t="e">
        <f t="dataTable" ref="AA6:AA506" dt2D="0" dtr="0" r1="Z3"/>
        <v>#DIV/0!</v>
      </c>
      <c r="AB6" s="1987"/>
      <c r="AC6" s="1989">
        <v>0</v>
      </c>
      <c r="AD6" s="1990" t="e">
        <f t="dataTable" ref="AD6:AD506" dt2D="0" dtr="0" r1="Z3" ca="1"/>
        <v>#DIV/0!</v>
      </c>
      <c r="AF6" s="2007">
        <v>0</v>
      </c>
      <c r="AG6" s="2008">
        <v>0</v>
      </c>
      <c r="AH6" s="2009"/>
      <c r="AI6" s="2007">
        <v>0</v>
      </c>
      <c r="AJ6" s="2010">
        <v>0</v>
      </c>
    </row>
    <row r="7" spans="2:36" x14ac:dyDescent="0.25">
      <c r="B7" s="1981">
        <v>5</v>
      </c>
      <c r="C7" s="1992">
        <v>48254.931202766194</v>
      </c>
      <c r="D7" s="1983"/>
      <c r="E7" s="1984">
        <v>5</v>
      </c>
      <c r="F7" s="1990">
        <v>9030.2260313338666</v>
      </c>
      <c r="H7" s="1981">
        <v>5</v>
      </c>
      <c r="I7" s="1992">
        <v>46403.019003988789</v>
      </c>
      <c r="J7" s="1987"/>
      <c r="K7" s="1984">
        <v>5</v>
      </c>
      <c r="L7" s="1990">
        <v>7429.0954319143275</v>
      </c>
      <c r="N7" s="1981">
        <v>5</v>
      </c>
      <c r="O7" s="1992">
        <v>46756.436971175746</v>
      </c>
      <c r="P7" s="1987"/>
      <c r="Q7" s="1984">
        <v>5</v>
      </c>
      <c r="R7" s="1990">
        <v>7894.8545138052041</v>
      </c>
      <c r="T7" s="1981">
        <v>5</v>
      </c>
      <c r="U7" s="1992">
        <v>46845.084242875593</v>
      </c>
      <c r="V7" s="1987"/>
      <c r="W7" s="1989">
        <v>5</v>
      </c>
      <c r="X7" s="1990">
        <v>13493.227349075456</v>
      </c>
      <c r="Z7" s="1991">
        <v>5</v>
      </c>
      <c r="AA7" s="1992">
        <v>43945.00688768665</v>
      </c>
      <c r="AB7" s="1987"/>
      <c r="AC7" s="1989">
        <v>5</v>
      </c>
      <c r="AD7" s="1990">
        <v>13432.960867070584</v>
      </c>
      <c r="AF7" s="2007">
        <v>5</v>
      </c>
      <c r="AG7" s="2011">
        <f>AVERAGE(C7,I7,O7,U7,AA7)</f>
        <v>46440.895661698596</v>
      </c>
      <c r="AH7" s="2009"/>
      <c r="AI7" s="2007">
        <v>5</v>
      </c>
      <c r="AJ7" s="2012">
        <f>AVERAGE(F7,L7,R7,X7,AD7)</f>
        <v>10256.072838639888</v>
      </c>
    </row>
    <row r="8" spans="2:36" x14ac:dyDescent="0.25">
      <c r="B8" s="1981">
        <v>10</v>
      </c>
      <c r="C8" s="1992">
        <v>24881.298927488388</v>
      </c>
      <c r="D8" s="1983"/>
      <c r="E8" s="1984">
        <v>10</v>
      </c>
      <c r="F8" s="1990">
        <v>4536.123627232254</v>
      </c>
      <c r="H8" s="1981">
        <v>10</v>
      </c>
      <c r="I8" s="1992">
        <v>23472.069210450067</v>
      </c>
      <c r="J8" s="1987"/>
      <c r="K8" s="1984">
        <v>10</v>
      </c>
      <c r="L8" s="1990">
        <v>3725.382758352669</v>
      </c>
      <c r="N8" s="1981">
        <v>10</v>
      </c>
      <c r="O8" s="1992">
        <v>24357.295567503883</v>
      </c>
      <c r="P8" s="1987"/>
      <c r="Q8" s="1984">
        <v>10</v>
      </c>
      <c r="R8" s="1990">
        <v>4001.5713777399451</v>
      </c>
      <c r="T8" s="1981">
        <v>10</v>
      </c>
      <c r="U8" s="1992">
        <v>25659.788995190749</v>
      </c>
      <c r="V8" s="1987"/>
      <c r="W8" s="1989">
        <v>10</v>
      </c>
      <c r="X8" s="1990">
        <v>6827.5990548062564</v>
      </c>
      <c r="Z8" s="1991">
        <v>10</v>
      </c>
      <c r="AA8" s="1992">
        <v>22772.476793441001</v>
      </c>
      <c r="AB8" s="1987"/>
      <c r="AC8" s="1989">
        <v>10</v>
      </c>
      <c r="AD8" s="1990">
        <v>6767.6205675378624</v>
      </c>
      <c r="AF8" s="2007">
        <v>10</v>
      </c>
      <c r="AG8" s="2011">
        <f t="shared" ref="AG8:AG71" si="0">AVERAGE(C8,I8,O8,U8,AA8)</f>
        <v>24228.585898814817</v>
      </c>
      <c r="AH8" s="2009"/>
      <c r="AI8" s="2007">
        <v>10</v>
      </c>
      <c r="AJ8" s="2012">
        <f t="shared" ref="AJ8:AJ71" si="1">AVERAGE(F8,L8,R8,X8,AD8)</f>
        <v>5171.6594771337968</v>
      </c>
    </row>
    <row r="9" spans="2:36" x14ac:dyDescent="0.25">
      <c r="B9" s="1981">
        <v>15</v>
      </c>
      <c r="C9" s="1992">
        <v>17152.596072357323</v>
      </c>
      <c r="D9" s="1983"/>
      <c r="E9" s="1984">
        <v>15</v>
      </c>
      <c r="F9" s="1990">
        <v>3063.6312093957185</v>
      </c>
      <c r="H9" s="1981">
        <v>15</v>
      </c>
      <c r="I9" s="1992">
        <v>15910.60026451154</v>
      </c>
      <c r="J9" s="1987"/>
      <c r="K9" s="1984">
        <v>15</v>
      </c>
      <c r="L9" s="1990">
        <v>2520.9160418285478</v>
      </c>
      <c r="N9" s="1981">
        <v>15</v>
      </c>
      <c r="O9" s="1992">
        <v>16888.103186919492</v>
      </c>
      <c r="P9" s="1987"/>
      <c r="Q9" s="1984">
        <v>15</v>
      </c>
      <c r="R9" s="1990">
        <v>2703.7559259750219</v>
      </c>
      <c r="T9" s="1981">
        <v>15</v>
      </c>
      <c r="U9" s="1992">
        <v>18594.004534039374</v>
      </c>
      <c r="V9" s="1987"/>
      <c r="W9" s="1989">
        <v>15</v>
      </c>
      <c r="X9" s="1990">
        <v>4605.6505922491024</v>
      </c>
      <c r="Z9" s="1991">
        <v>15</v>
      </c>
      <c r="AA9" s="1992">
        <v>15719.457485728819</v>
      </c>
      <c r="AB9" s="1987"/>
      <c r="AC9" s="1989">
        <v>15</v>
      </c>
      <c r="AD9" s="1990">
        <v>4545.9600997171801</v>
      </c>
      <c r="AF9" s="2007">
        <v>15</v>
      </c>
      <c r="AG9" s="2011">
        <f t="shared" si="0"/>
        <v>16852.952308711312</v>
      </c>
      <c r="AH9" s="2009"/>
      <c r="AI9" s="2007">
        <v>15</v>
      </c>
      <c r="AJ9" s="2012">
        <f t="shared" si="1"/>
        <v>3487.9827738331142</v>
      </c>
    </row>
    <row r="10" spans="2:36" x14ac:dyDescent="0.25">
      <c r="B10" s="1981">
        <v>20</v>
      </c>
      <c r="C10" s="1992">
        <v>13280.004330508695</v>
      </c>
      <c r="D10" s="1983"/>
      <c r="E10" s="1984">
        <v>20</v>
      </c>
      <c r="F10" s="1990">
        <v>2327.3498767777269</v>
      </c>
      <c r="H10" s="1981">
        <v>20</v>
      </c>
      <c r="I10" s="1992">
        <v>12129.861971590622</v>
      </c>
      <c r="J10" s="1987"/>
      <c r="K10" s="1984">
        <v>20</v>
      </c>
      <c r="L10" s="1990">
        <v>1918.6826835664883</v>
      </c>
      <c r="N10" s="1981">
        <v>20</v>
      </c>
      <c r="O10" s="1992">
        <v>13151.398062106982</v>
      </c>
      <c r="P10" s="1987"/>
      <c r="Q10" s="1984">
        <v>20</v>
      </c>
      <c r="R10" s="1990">
        <v>2054.8073952851837</v>
      </c>
      <c r="T10" s="1981">
        <v>20</v>
      </c>
      <c r="U10" s="1992">
        <v>15058.097769521375</v>
      </c>
      <c r="V10" s="1987"/>
      <c r="W10" s="1989">
        <v>20</v>
      </c>
      <c r="X10" s="1990">
        <v>3494.6220876199618</v>
      </c>
      <c r="Z10" s="1991">
        <v>20</v>
      </c>
      <c r="AA10" s="1992">
        <v>12196.315874650012</v>
      </c>
      <c r="AB10" s="1987"/>
      <c r="AC10" s="1989">
        <v>20</v>
      </c>
      <c r="AD10" s="1990">
        <v>3435.2195898245063</v>
      </c>
      <c r="AF10" s="2007">
        <v>20</v>
      </c>
      <c r="AG10" s="2011">
        <f t="shared" si="0"/>
        <v>13163.13560167554</v>
      </c>
      <c r="AH10" s="2009"/>
      <c r="AI10" s="2007">
        <v>20</v>
      </c>
      <c r="AJ10" s="2012">
        <f t="shared" si="1"/>
        <v>2646.1363266147737</v>
      </c>
    </row>
    <row r="11" spans="2:36" x14ac:dyDescent="0.25">
      <c r="B11" s="1981">
        <v>25</v>
      </c>
      <c r="C11" s="1992">
        <v>10951.643184227943</v>
      </c>
      <c r="D11" s="1983"/>
      <c r="E11" s="1984">
        <v>25</v>
      </c>
      <c r="F11" s="1990">
        <v>1885.552978247154</v>
      </c>
      <c r="H11" s="1981">
        <v>25</v>
      </c>
      <c r="I11" s="1992">
        <v>9861.4170429103742</v>
      </c>
      <c r="J11" s="1987"/>
      <c r="K11" s="1984">
        <v>25</v>
      </c>
      <c r="L11" s="1990">
        <v>1557.3426686092514</v>
      </c>
      <c r="N11" s="1981">
        <v>25</v>
      </c>
      <c r="O11" s="1992">
        <v>10907.687839603221</v>
      </c>
      <c r="P11" s="1987"/>
      <c r="Q11" s="1984">
        <v>25</v>
      </c>
      <c r="R11" s="1990">
        <v>1665.4056330253791</v>
      </c>
      <c r="T11" s="1981">
        <v>25</v>
      </c>
      <c r="U11" s="1992">
        <v>12934.142083656719</v>
      </c>
      <c r="V11" s="1987"/>
      <c r="W11" s="1989">
        <v>25</v>
      </c>
      <c r="X11" s="1990">
        <v>2827.9615661620264</v>
      </c>
      <c r="Z11" s="1991">
        <v>25</v>
      </c>
      <c r="AA11" s="1992">
        <v>10085.125342224545</v>
      </c>
      <c r="AB11" s="1987"/>
      <c r="AC11" s="1989">
        <v>25</v>
      </c>
      <c r="AD11" s="1990">
        <v>2768.8470631030355</v>
      </c>
      <c r="AF11" s="2007">
        <v>25</v>
      </c>
      <c r="AG11" s="2011">
        <f t="shared" si="0"/>
        <v>10948.003098524559</v>
      </c>
      <c r="AH11" s="2009"/>
      <c r="AI11" s="2007">
        <v>25</v>
      </c>
      <c r="AJ11" s="2012">
        <f t="shared" si="1"/>
        <v>2141.021981829369</v>
      </c>
    </row>
    <row r="12" spans="2:36" x14ac:dyDescent="0.25">
      <c r="B12" s="1981">
        <v>30</v>
      </c>
      <c r="C12" s="1992">
        <v>9396.1607078922152</v>
      </c>
      <c r="D12" s="1983"/>
      <c r="E12" s="1984">
        <v>30</v>
      </c>
      <c r="F12" s="1990">
        <v>1590.9982967602912</v>
      </c>
      <c r="H12" s="1981">
        <v>30</v>
      </c>
      <c r="I12" s="1992">
        <v>8349.1192677694617</v>
      </c>
      <c r="J12" s="1987"/>
      <c r="K12" s="1984">
        <v>30</v>
      </c>
      <c r="L12" s="1990">
        <v>1316.4493253044277</v>
      </c>
      <c r="N12" s="1981">
        <v>30</v>
      </c>
      <c r="O12" s="1992">
        <v>9410.4750682538324</v>
      </c>
      <c r="P12" s="1987"/>
      <c r="Q12" s="1984">
        <v>30</v>
      </c>
      <c r="R12" s="1990">
        <v>1405.7772549805907</v>
      </c>
      <c r="T12" s="1981">
        <v>30</v>
      </c>
      <c r="U12" s="1992">
        <v>11516.161937118735</v>
      </c>
      <c r="V12" s="1987"/>
      <c r="W12" s="1989">
        <v>30</v>
      </c>
      <c r="X12" s="1990">
        <v>2383.4850362896891</v>
      </c>
      <c r="Z12" s="1991">
        <v>30</v>
      </c>
      <c r="AA12" s="1992">
        <v>8679.910349125752</v>
      </c>
      <c r="AB12" s="1987"/>
      <c r="AC12" s="1989">
        <v>30</v>
      </c>
      <c r="AD12" s="1990">
        <v>2324.6585279671654</v>
      </c>
      <c r="AF12" s="2007">
        <v>30</v>
      </c>
      <c r="AG12" s="2011">
        <f t="shared" si="0"/>
        <v>9470.3654660319989</v>
      </c>
      <c r="AH12" s="2009"/>
      <c r="AI12" s="2007">
        <v>30</v>
      </c>
      <c r="AJ12" s="2012">
        <f t="shared" si="1"/>
        <v>1804.2736882604327</v>
      </c>
    </row>
    <row r="13" spans="2:36" x14ac:dyDescent="0.25">
      <c r="B13" s="1981">
        <v>35</v>
      </c>
      <c r="C13" s="1992">
        <v>8282.7118813069956</v>
      </c>
      <c r="D13" s="1983"/>
      <c r="E13" s="1984">
        <v>35</v>
      </c>
      <c r="F13" s="1990">
        <v>1380.5820250126867</v>
      </c>
      <c r="H13" s="1981">
        <v>35</v>
      </c>
      <c r="I13" s="1992">
        <v>7268.9058204034609</v>
      </c>
      <c r="J13" s="1987"/>
      <c r="K13" s="1984">
        <v>35</v>
      </c>
      <c r="L13" s="1990">
        <v>1144.3826515152675</v>
      </c>
      <c r="N13" s="1981">
        <v>35</v>
      </c>
      <c r="O13" s="1992">
        <v>8339.8322689926554</v>
      </c>
      <c r="P13" s="1987"/>
      <c r="Q13" s="1984">
        <v>35</v>
      </c>
      <c r="R13" s="1990">
        <v>1220.3050964872382</v>
      </c>
      <c r="T13" s="1981">
        <v>35</v>
      </c>
      <c r="U13" s="1992">
        <v>10501.596384481709</v>
      </c>
      <c r="V13" s="1987"/>
      <c r="W13" s="1989">
        <v>35</v>
      </c>
      <c r="X13" s="1990">
        <v>2065.9707873234092</v>
      </c>
      <c r="Z13" s="1991">
        <v>35</v>
      </c>
      <c r="AA13" s="1992">
        <v>7678.1099499279153</v>
      </c>
      <c r="AB13" s="1987"/>
      <c r="AC13" s="1989">
        <v>35</v>
      </c>
      <c r="AD13" s="1990">
        <v>2007.432273737355</v>
      </c>
      <c r="AF13" s="2007">
        <v>35</v>
      </c>
      <c r="AG13" s="2011">
        <f t="shared" si="0"/>
        <v>8414.2312610225472</v>
      </c>
      <c r="AH13" s="2009"/>
      <c r="AI13" s="2007">
        <v>35</v>
      </c>
      <c r="AJ13" s="2012">
        <f t="shared" si="1"/>
        <v>1563.7345668151913</v>
      </c>
    </row>
    <row r="14" spans="2:36" x14ac:dyDescent="0.25">
      <c r="B14" s="1981">
        <v>40</v>
      </c>
      <c r="C14" s="1992">
        <v>7445.7556853571996</v>
      </c>
      <c r="D14" s="1983"/>
      <c r="E14" s="1984">
        <v>40</v>
      </c>
      <c r="F14" s="1990">
        <v>1222.7522593521239</v>
      </c>
      <c r="H14" s="1981">
        <v>40</v>
      </c>
      <c r="I14" s="1992">
        <v>6458.7452147451568</v>
      </c>
      <c r="J14" s="1987"/>
      <c r="K14" s="1984">
        <v>40</v>
      </c>
      <c r="L14" s="1990">
        <v>1015.332646173398</v>
      </c>
      <c r="N14" s="1981">
        <v>40</v>
      </c>
      <c r="O14" s="1992">
        <v>7535.7957022866194</v>
      </c>
      <c r="P14" s="1987"/>
      <c r="Q14" s="1984">
        <v>40</v>
      </c>
      <c r="R14" s="1990">
        <v>1081.1805752135383</v>
      </c>
      <c r="T14" s="1981">
        <v>40</v>
      </c>
      <c r="U14" s="1992">
        <v>9739.164953032785</v>
      </c>
      <c r="V14" s="1987"/>
      <c r="W14" s="1989">
        <v>40</v>
      </c>
      <c r="X14" s="1990">
        <v>1827.8079639234197</v>
      </c>
      <c r="Z14" s="1991">
        <v>40</v>
      </c>
      <c r="AA14" s="1992">
        <v>6928.4436719181822</v>
      </c>
      <c r="AB14" s="1987"/>
      <c r="AC14" s="1989">
        <v>40</v>
      </c>
      <c r="AD14" s="1990">
        <v>1769.5574450738334</v>
      </c>
      <c r="AF14" s="2007">
        <v>40</v>
      </c>
      <c r="AG14" s="2011">
        <f t="shared" si="0"/>
        <v>7621.5810454679886</v>
      </c>
      <c r="AH14" s="2009"/>
      <c r="AI14" s="2007">
        <v>40</v>
      </c>
      <c r="AJ14" s="2012">
        <f t="shared" si="1"/>
        <v>1383.3261779472627</v>
      </c>
    </row>
    <row r="15" spans="2:36" x14ac:dyDescent="0.25">
      <c r="B15" s="1981">
        <v>45</v>
      </c>
      <c r="C15" s="1992">
        <v>6793.2647307795432</v>
      </c>
      <c r="D15" s="1983"/>
      <c r="E15" s="1984">
        <v>45</v>
      </c>
      <c r="F15" s="1990">
        <v>1099.9801644162517</v>
      </c>
      <c r="H15" s="1981">
        <v>45</v>
      </c>
      <c r="I15" s="1992">
        <v>5828.619921385487</v>
      </c>
      <c r="J15" s="1987"/>
      <c r="K15" s="1984">
        <v>45</v>
      </c>
      <c r="L15" s="1990">
        <v>914.96041979638619</v>
      </c>
      <c r="N15" s="1981">
        <v>45</v>
      </c>
      <c r="O15" s="1992">
        <v>6909.4966239506666</v>
      </c>
      <c r="P15" s="1987"/>
      <c r="Q15" s="1984">
        <v>45</v>
      </c>
      <c r="R15" s="1990">
        <v>972.95447875293439</v>
      </c>
      <c r="T15" s="1981">
        <v>45</v>
      </c>
      <c r="U15" s="1992">
        <v>9144.8229357092496</v>
      </c>
      <c r="V15" s="1987"/>
      <c r="W15" s="1989">
        <v>45</v>
      </c>
      <c r="X15" s="1990">
        <v>1642.5460909009525</v>
      </c>
      <c r="Z15" s="1991">
        <v>45</v>
      </c>
      <c r="AA15" s="1992">
        <v>6346.8668080338412</v>
      </c>
      <c r="AB15" s="1987"/>
      <c r="AC15" s="1989">
        <v>45</v>
      </c>
      <c r="AD15" s="1990">
        <v>1584.5835667878328</v>
      </c>
      <c r="AF15" s="2007">
        <v>45</v>
      </c>
      <c r="AG15" s="2011">
        <f t="shared" si="0"/>
        <v>7004.614203971757</v>
      </c>
      <c r="AH15" s="2009"/>
      <c r="AI15" s="2007">
        <v>45</v>
      </c>
      <c r="AJ15" s="2012">
        <f t="shared" si="1"/>
        <v>1243.0049441308715</v>
      </c>
    </row>
    <row r="16" spans="2:36" x14ac:dyDescent="0.25">
      <c r="B16" s="1981">
        <v>50</v>
      </c>
      <c r="C16" s="1992">
        <v>6269.9891018122344</v>
      </c>
      <c r="D16" s="1983"/>
      <c r="E16" s="1984">
        <v>50</v>
      </c>
      <c r="F16" s="1990">
        <v>1001.7484389876666</v>
      </c>
      <c r="H16" s="1981">
        <v>50</v>
      </c>
      <c r="I16" s="1992">
        <v>5324.5194020021572</v>
      </c>
      <c r="J16" s="1987"/>
      <c r="K16" s="1984">
        <v>50</v>
      </c>
      <c r="L16" s="1990">
        <v>834.66263869477848</v>
      </c>
      <c r="N16" s="1981">
        <v>50</v>
      </c>
      <c r="O16" s="1992">
        <v>6407.6137874737806</v>
      </c>
      <c r="P16" s="1987"/>
      <c r="Q16" s="1984">
        <v>50</v>
      </c>
      <c r="R16" s="1990">
        <v>886.35727966150262</v>
      </c>
      <c r="T16" s="1981">
        <v>50</v>
      </c>
      <c r="U16" s="1992">
        <v>8668.1435082735006</v>
      </c>
      <c r="V16" s="1987"/>
      <c r="W16" s="1989">
        <v>50</v>
      </c>
      <c r="X16" s="1990">
        <v>1494.3148831427507</v>
      </c>
      <c r="Z16" s="1991">
        <v>50</v>
      </c>
      <c r="AA16" s="1992">
        <v>5882.9525340372847</v>
      </c>
      <c r="AB16" s="1987"/>
      <c r="AC16" s="1989">
        <v>50</v>
      </c>
      <c r="AD16" s="1990">
        <v>1436.6403537661015</v>
      </c>
      <c r="AF16" s="2007">
        <v>50</v>
      </c>
      <c r="AG16" s="2011">
        <f t="shared" si="0"/>
        <v>6510.6436667197913</v>
      </c>
      <c r="AH16" s="2009"/>
      <c r="AI16" s="2007">
        <v>50</v>
      </c>
      <c r="AJ16" s="2012">
        <f t="shared" si="1"/>
        <v>1130.7447188505598</v>
      </c>
    </row>
    <row r="17" spans="2:36" x14ac:dyDescent="0.25">
      <c r="B17" s="1981">
        <v>55</v>
      </c>
      <c r="C17" s="1992">
        <v>5840.7497855875254</v>
      </c>
      <c r="D17" s="1983"/>
      <c r="E17" s="1984">
        <v>55</v>
      </c>
      <c r="F17" s="1990">
        <v>921.36425501892359</v>
      </c>
      <c r="H17" s="1981">
        <v>55</v>
      </c>
      <c r="I17" s="1992">
        <v>4912.0733016905551</v>
      </c>
      <c r="J17" s="1987"/>
      <c r="K17" s="1984">
        <v>55</v>
      </c>
      <c r="L17" s="1990">
        <v>768.96445415709945</v>
      </c>
      <c r="N17" s="1981">
        <v>55</v>
      </c>
      <c r="O17" s="1992">
        <v>5996.2154905307552</v>
      </c>
      <c r="P17" s="1987"/>
      <c r="Q17" s="1984">
        <v>55</v>
      </c>
      <c r="R17" s="1990">
        <v>815.49018774764716</v>
      </c>
      <c r="T17" s="1981">
        <v>55</v>
      </c>
      <c r="U17" s="1992">
        <v>8277.0368734834065</v>
      </c>
      <c r="V17" s="1987"/>
      <c r="W17" s="1989">
        <v>55</v>
      </c>
      <c r="X17" s="1990">
        <v>1373.0150683040172</v>
      </c>
      <c r="Z17" s="1991">
        <v>55</v>
      </c>
      <c r="AA17" s="1992">
        <v>5504.6110526863813</v>
      </c>
      <c r="AB17" s="1987"/>
      <c r="AC17" s="1989">
        <v>55</v>
      </c>
      <c r="AD17" s="1990">
        <v>1315.6285336638343</v>
      </c>
      <c r="AF17" s="2007">
        <v>55</v>
      </c>
      <c r="AG17" s="2011">
        <f t="shared" si="0"/>
        <v>6106.1373007957245</v>
      </c>
      <c r="AH17" s="2009"/>
      <c r="AI17" s="2007">
        <v>55</v>
      </c>
      <c r="AJ17" s="2012">
        <f t="shared" si="1"/>
        <v>1038.8924997783045</v>
      </c>
    </row>
    <row r="18" spans="2:36" x14ac:dyDescent="0.25">
      <c r="B18" s="1981">
        <v>60</v>
      </c>
      <c r="C18" s="1992">
        <v>5482.0815233939629</v>
      </c>
      <c r="D18" s="1983"/>
      <c r="E18" s="1984">
        <v>60</v>
      </c>
      <c r="F18" s="1990">
        <v>854.36572714506451</v>
      </c>
      <c r="H18" s="1981">
        <v>60</v>
      </c>
      <c r="I18" s="1992">
        <v>4568.3680427433801</v>
      </c>
      <c r="J18" s="1987"/>
      <c r="K18" s="1984">
        <v>60</v>
      </c>
      <c r="L18" s="1990">
        <v>714.21596704236686</v>
      </c>
      <c r="N18" s="1981">
        <v>60</v>
      </c>
      <c r="O18" s="1992">
        <v>5652.6805982381265</v>
      </c>
      <c r="P18" s="1987"/>
      <c r="Q18" s="1984">
        <v>60</v>
      </c>
      <c r="R18" s="1990">
        <v>756.42067621697481</v>
      </c>
      <c r="T18" s="1981">
        <v>60</v>
      </c>
      <c r="U18" s="1992">
        <v>7950.1098331775538</v>
      </c>
      <c r="V18" s="1987"/>
      <c r="W18" s="1989">
        <v>60</v>
      </c>
      <c r="X18" s="1990">
        <v>1271.9137981548838</v>
      </c>
      <c r="Z18" s="1991">
        <v>60</v>
      </c>
      <c r="AA18" s="1992">
        <v>5190.4491658197203</v>
      </c>
      <c r="AB18" s="1987"/>
      <c r="AC18" s="1989">
        <v>60</v>
      </c>
      <c r="AD18" s="1990">
        <v>1214.8152582511702</v>
      </c>
      <c r="AF18" s="2007">
        <v>60</v>
      </c>
      <c r="AG18" s="2011">
        <f t="shared" si="0"/>
        <v>5768.7378326745484</v>
      </c>
      <c r="AH18" s="2009"/>
      <c r="AI18" s="2007">
        <v>60</v>
      </c>
      <c r="AJ18" s="2012">
        <f t="shared" si="1"/>
        <v>962.34628536209198</v>
      </c>
    </row>
    <row r="19" spans="2:36" x14ac:dyDescent="0.25">
      <c r="B19" s="1981">
        <v>65</v>
      </c>
      <c r="C19" s="1992">
        <v>5177.7308541420471</v>
      </c>
      <c r="D19" s="1983"/>
      <c r="E19" s="1984">
        <v>65</v>
      </c>
      <c r="F19" s="1990">
        <v>797.66385780572932</v>
      </c>
      <c r="H19" s="1981">
        <v>65</v>
      </c>
      <c r="I19" s="1992">
        <v>4277.5403739410585</v>
      </c>
      <c r="J19" s="1987"/>
      <c r="K19" s="1984">
        <v>65</v>
      </c>
      <c r="L19" s="1990">
        <v>667.89032409913125</v>
      </c>
      <c r="N19" s="1981">
        <v>65</v>
      </c>
      <c r="O19" s="1992">
        <v>5361.3483249073442</v>
      </c>
      <c r="P19" s="1987"/>
      <c r="Q19" s="1984">
        <v>65</v>
      </c>
      <c r="R19" s="1990">
        <v>706.42622651952092</v>
      </c>
      <c r="T19" s="1981">
        <v>65</v>
      </c>
      <c r="U19" s="1992">
        <v>7672.5517117057389</v>
      </c>
      <c r="V19" s="1987"/>
      <c r="W19" s="1989">
        <v>65</v>
      </c>
      <c r="X19" s="1990">
        <v>1186.3498700746729</v>
      </c>
      <c r="Z19" s="1991">
        <v>65</v>
      </c>
      <c r="AA19" s="1992">
        <v>4925.656197787097</v>
      </c>
      <c r="AB19" s="1987"/>
      <c r="AC19" s="1989">
        <v>65</v>
      </c>
      <c r="AD19" s="1990">
        <v>1129.539324907428</v>
      </c>
      <c r="AF19" s="2007">
        <v>65</v>
      </c>
      <c r="AG19" s="2011">
        <f t="shared" si="0"/>
        <v>5482.9654924966571</v>
      </c>
      <c r="AH19" s="2009"/>
      <c r="AI19" s="2007">
        <v>65</v>
      </c>
      <c r="AJ19" s="2012">
        <f t="shared" si="1"/>
        <v>897.5739206812965</v>
      </c>
    </row>
    <row r="20" spans="2:36" x14ac:dyDescent="0.25">
      <c r="B20" s="1981">
        <v>70</v>
      </c>
      <c r="C20" s="1992">
        <v>4916.082511412138</v>
      </c>
      <c r="D20" s="1983"/>
      <c r="E20" s="1984">
        <v>70</v>
      </c>
      <c r="F20" s="1990">
        <v>749.05222017209269</v>
      </c>
      <c r="H20" s="1981">
        <v>70</v>
      </c>
      <c r="I20" s="1992">
        <v>4027.4797242359782</v>
      </c>
      <c r="J20" s="1987"/>
      <c r="K20" s="1984">
        <v>70</v>
      </c>
      <c r="L20" s="1990">
        <v>601.77068856036601</v>
      </c>
      <c r="N20" s="1981">
        <v>70</v>
      </c>
      <c r="O20" s="1992">
        <v>5111.0323950465827</v>
      </c>
      <c r="P20" s="1987"/>
      <c r="Q20" s="1984">
        <v>70</v>
      </c>
      <c r="R20" s="1990">
        <v>663.56218254816679</v>
      </c>
      <c r="T20" s="1981">
        <v>70</v>
      </c>
      <c r="U20" s="1992">
        <v>7433.7834550320904</v>
      </c>
      <c r="V20" s="1987"/>
      <c r="W20" s="1989">
        <v>70</v>
      </c>
      <c r="X20" s="1990">
        <v>1112.993853620047</v>
      </c>
      <c r="Z20" s="1991">
        <v>70</v>
      </c>
      <c r="AA20" s="1992">
        <v>4699.6530945526383</v>
      </c>
      <c r="AB20" s="1987"/>
      <c r="AC20" s="1989">
        <v>70</v>
      </c>
      <c r="AD20" s="1990">
        <v>1056.4713031892684</v>
      </c>
      <c r="AF20" s="2007">
        <v>70</v>
      </c>
      <c r="AG20" s="2011">
        <f t="shared" si="0"/>
        <v>5237.6062360558853</v>
      </c>
      <c r="AH20" s="2009"/>
      <c r="AI20" s="2007">
        <v>70</v>
      </c>
      <c r="AJ20" s="2012">
        <f t="shared" si="1"/>
        <v>836.77004961798809</v>
      </c>
    </row>
    <row r="21" spans="2:36" x14ac:dyDescent="0.25">
      <c r="B21" s="1981">
        <v>75</v>
      </c>
      <c r="C21" s="1992">
        <v>4688.6146582297033</v>
      </c>
      <c r="D21" s="1983"/>
      <c r="E21" s="1984">
        <v>75</v>
      </c>
      <c r="F21" s="1990">
        <v>706.91276790301515</v>
      </c>
      <c r="H21" s="1981">
        <v>75</v>
      </c>
      <c r="I21" s="1992">
        <v>3812.7036669082822</v>
      </c>
      <c r="J21" s="1987"/>
      <c r="K21" s="1984">
        <v>75</v>
      </c>
      <c r="L21" s="1990">
        <v>567.6844706171139</v>
      </c>
      <c r="N21" s="1981">
        <v>75</v>
      </c>
      <c r="O21" s="1992">
        <v>4893.5295399618381</v>
      </c>
      <c r="P21" s="1987"/>
      <c r="Q21" s="1984">
        <v>75</v>
      </c>
      <c r="R21" s="1990">
        <v>626.40246315769286</v>
      </c>
      <c r="T21" s="1981">
        <v>75</v>
      </c>
      <c r="U21" s="1992">
        <v>7226.0470901969802</v>
      </c>
      <c r="V21" s="1987"/>
      <c r="W21" s="1989">
        <v>75</v>
      </c>
      <c r="X21" s="1990">
        <v>1049.4041664658846</v>
      </c>
      <c r="Z21" s="1991">
        <v>75</v>
      </c>
      <c r="AA21" s="1992">
        <v>4504.6818831567189</v>
      </c>
      <c r="AB21" s="1987"/>
      <c r="AC21" s="1989">
        <v>75</v>
      </c>
      <c r="AD21" s="1990">
        <v>993.16961077157532</v>
      </c>
      <c r="AF21" s="2007">
        <v>75</v>
      </c>
      <c r="AG21" s="2011">
        <f t="shared" si="0"/>
        <v>5025.1153676907043</v>
      </c>
      <c r="AH21" s="2009"/>
      <c r="AI21" s="2007">
        <v>75</v>
      </c>
      <c r="AJ21" s="2012">
        <f t="shared" si="1"/>
        <v>788.7146957830563</v>
      </c>
    </row>
    <row r="22" spans="2:36" x14ac:dyDescent="0.25">
      <c r="B22" s="1981">
        <v>80</v>
      </c>
      <c r="C22" s="1992">
        <v>4488.9330479914861</v>
      </c>
      <c r="D22" s="1983"/>
      <c r="E22" s="1984">
        <v>80</v>
      </c>
      <c r="F22" s="1990">
        <v>670.03196624264001</v>
      </c>
      <c r="H22" s="1981">
        <v>80</v>
      </c>
      <c r="I22" s="1992">
        <v>3624.7672831114992</v>
      </c>
      <c r="J22" s="1987"/>
      <c r="K22" s="1984">
        <v>80</v>
      </c>
      <c r="L22" s="1990">
        <v>537.85902991676789</v>
      </c>
      <c r="N22" s="1981">
        <v>80</v>
      </c>
      <c r="O22" s="1992">
        <v>4702.6873081326066</v>
      </c>
      <c r="P22" s="1987"/>
      <c r="Q22" s="1984">
        <v>80</v>
      </c>
      <c r="R22" s="1990">
        <v>593.8775074891837</v>
      </c>
      <c r="T22" s="1981">
        <v>80</v>
      </c>
      <c r="U22" s="1992">
        <v>7043.5241374806756</v>
      </c>
      <c r="V22" s="1987"/>
      <c r="W22" s="1989">
        <v>80</v>
      </c>
      <c r="X22" s="1990">
        <v>993.74962186835137</v>
      </c>
      <c r="Z22" s="1991">
        <v>80</v>
      </c>
      <c r="AA22" s="1992">
        <v>4334.9240838796059</v>
      </c>
      <c r="AB22" s="1987"/>
      <c r="AC22" s="1989">
        <v>80</v>
      </c>
      <c r="AD22" s="1990">
        <v>937.80306091051</v>
      </c>
      <c r="AF22" s="2007">
        <v>80</v>
      </c>
      <c r="AG22" s="2011">
        <f t="shared" si="0"/>
        <v>4838.9671721191753</v>
      </c>
      <c r="AH22" s="2009"/>
      <c r="AI22" s="2007">
        <v>80</v>
      </c>
      <c r="AJ22" s="2012">
        <f t="shared" si="1"/>
        <v>746.66423728549057</v>
      </c>
    </row>
    <row r="23" spans="2:36" x14ac:dyDescent="0.25">
      <c r="B23" s="1981">
        <v>85</v>
      </c>
      <c r="C23" s="1992">
        <v>4311.9873050194019</v>
      </c>
      <c r="D23" s="1983"/>
      <c r="E23" s="1984">
        <v>85</v>
      </c>
      <c r="F23" s="1990">
        <v>615.16155229297431</v>
      </c>
      <c r="H23" s="1981">
        <v>85</v>
      </c>
      <c r="I23" s="1992">
        <v>3458.9347977933699</v>
      </c>
      <c r="J23" s="1987"/>
      <c r="K23" s="1984">
        <v>85</v>
      </c>
      <c r="L23" s="1990">
        <v>511.54246459293336</v>
      </c>
      <c r="N23" s="1981">
        <v>85</v>
      </c>
      <c r="O23" s="1992">
        <v>4533.8008836902673</v>
      </c>
      <c r="P23" s="1987"/>
      <c r="Q23" s="1984">
        <v>85</v>
      </c>
      <c r="R23" s="1990">
        <v>565.16941606229261</v>
      </c>
      <c r="T23" s="1981">
        <v>85</v>
      </c>
      <c r="U23" s="1992">
        <v>6881.7651712151583</v>
      </c>
      <c r="V23" s="1987"/>
      <c r="W23" s="1989">
        <v>85</v>
      </c>
      <c r="X23" s="1990">
        <v>944.6299005527477</v>
      </c>
      <c r="Z23" s="1991">
        <v>85</v>
      </c>
      <c r="AA23" s="1992">
        <v>4185.9302710532775</v>
      </c>
      <c r="AB23" s="1987"/>
      <c r="AC23" s="1989">
        <v>85</v>
      </c>
      <c r="AD23" s="1990">
        <v>888.97133433137401</v>
      </c>
      <c r="AF23" s="2007">
        <v>85</v>
      </c>
      <c r="AG23" s="2011">
        <f t="shared" si="0"/>
        <v>4674.483685754295</v>
      </c>
      <c r="AH23" s="2009"/>
      <c r="AI23" s="2007">
        <v>85</v>
      </c>
      <c r="AJ23" s="2012">
        <f t="shared" si="1"/>
        <v>705.09493356646431</v>
      </c>
    </row>
    <row r="24" spans="2:36" x14ac:dyDescent="0.25">
      <c r="B24" s="1981">
        <v>90</v>
      </c>
      <c r="C24" s="1992">
        <v>4155.1558707923969</v>
      </c>
      <c r="D24" s="1983"/>
      <c r="E24" s="1984">
        <v>90</v>
      </c>
      <c r="F24" s="1990">
        <v>586.44477387535426</v>
      </c>
      <c r="H24" s="1981">
        <v>90</v>
      </c>
      <c r="I24" s="1992">
        <v>3311.5227429020047</v>
      </c>
      <c r="J24" s="1987"/>
      <c r="K24" s="1984">
        <v>90</v>
      </c>
      <c r="L24" s="1990">
        <v>488.14996208285868</v>
      </c>
      <c r="N24" s="1981">
        <v>90</v>
      </c>
      <c r="O24" s="1992">
        <v>4383.2109654036713</v>
      </c>
      <c r="P24" s="1987"/>
      <c r="Q24" s="1984">
        <v>90</v>
      </c>
      <c r="R24" s="1990">
        <v>539.64204483675007</v>
      </c>
      <c r="T24" s="1981">
        <v>90</v>
      </c>
      <c r="U24" s="1992">
        <v>6737.3095269919559</v>
      </c>
      <c r="V24" s="1987"/>
      <c r="W24" s="1989">
        <v>90</v>
      </c>
      <c r="X24" s="1990">
        <v>900.95586530541937</v>
      </c>
      <c r="Z24" s="1991">
        <v>90</v>
      </c>
      <c r="AA24" s="1992">
        <v>4054.239780269269</v>
      </c>
      <c r="AB24" s="1987"/>
      <c r="AC24" s="1989">
        <v>90</v>
      </c>
      <c r="AD24" s="1990">
        <v>845.58529382051279</v>
      </c>
      <c r="AF24" s="2007">
        <v>90</v>
      </c>
      <c r="AG24" s="2011">
        <f t="shared" si="0"/>
        <v>4528.2877772718584</v>
      </c>
      <c r="AH24" s="2009"/>
      <c r="AI24" s="2007">
        <v>90</v>
      </c>
      <c r="AJ24" s="2012">
        <f t="shared" si="1"/>
        <v>672.15558798417896</v>
      </c>
    </row>
    <row r="25" spans="2:36" x14ac:dyDescent="0.25">
      <c r="B25" s="1981">
        <v>95</v>
      </c>
      <c r="C25" s="1992">
        <v>4014.3106364298587</v>
      </c>
      <c r="D25" s="1983"/>
      <c r="E25" s="1984">
        <v>95</v>
      </c>
      <c r="F25" s="1990">
        <v>560.7434197754377</v>
      </c>
      <c r="H25" s="1981">
        <v>95</v>
      </c>
      <c r="I25" s="1992">
        <v>3179.6230504105515</v>
      </c>
      <c r="J25" s="1987"/>
      <c r="K25" s="1984">
        <v>95</v>
      </c>
      <c r="L25" s="1990">
        <v>467.2198282580548</v>
      </c>
      <c r="N25" s="1981">
        <v>95</v>
      </c>
      <c r="O25" s="1992">
        <v>4248.0286312482312</v>
      </c>
      <c r="P25" s="1987"/>
      <c r="Q25" s="1984">
        <v>95</v>
      </c>
      <c r="R25" s="1990">
        <v>516.79317483339537</v>
      </c>
      <c r="T25" s="1981">
        <v>95</v>
      </c>
      <c r="U25" s="1992">
        <v>6607.4251013307112</v>
      </c>
      <c r="V25" s="1987"/>
      <c r="W25" s="1989">
        <v>95</v>
      </c>
      <c r="X25" s="1990">
        <v>861.86767095768982</v>
      </c>
      <c r="Z25" s="1991">
        <v>95</v>
      </c>
      <c r="AA25" s="1992">
        <v>3937.1205080472164</v>
      </c>
      <c r="AB25" s="1987"/>
      <c r="AC25" s="1989">
        <v>95</v>
      </c>
      <c r="AD25" s="1990">
        <v>806.78509420925093</v>
      </c>
      <c r="AF25" s="2007">
        <v>95</v>
      </c>
      <c r="AG25" s="2011">
        <f t="shared" si="0"/>
        <v>4397.3015854933137</v>
      </c>
      <c r="AH25" s="2009"/>
      <c r="AI25" s="2007">
        <v>95</v>
      </c>
      <c r="AJ25" s="2012">
        <f t="shared" si="1"/>
        <v>642.68183760676573</v>
      </c>
    </row>
    <row r="26" spans="2:36" x14ac:dyDescent="0.25">
      <c r="B26" s="1981">
        <v>100</v>
      </c>
      <c r="C26" s="1992">
        <v>3887.0603265584105</v>
      </c>
      <c r="D26" s="1983"/>
      <c r="E26" s="1984">
        <v>100</v>
      </c>
      <c r="F26" s="1990">
        <v>537.60517634556709</v>
      </c>
      <c r="H26" s="1981">
        <v>100</v>
      </c>
      <c r="I26" s="1992">
        <v>3060.8171033977287</v>
      </c>
      <c r="J26" s="1987"/>
      <c r="K26" s="1984">
        <v>100</v>
      </c>
      <c r="L26" s="1990">
        <v>448.32055438710421</v>
      </c>
      <c r="N26" s="1981">
        <v>100</v>
      </c>
      <c r="O26" s="1992">
        <v>4125.9427436042706</v>
      </c>
      <c r="P26" s="1987"/>
      <c r="Q26" s="1984">
        <v>100</v>
      </c>
      <c r="R26" s="1990">
        <v>496.22103086890087</v>
      </c>
      <c r="T26" s="1981">
        <v>100</v>
      </c>
      <c r="U26" s="1992">
        <v>6489.9262114471294</v>
      </c>
      <c r="V26" s="1987"/>
      <c r="W26" s="1989">
        <v>100</v>
      </c>
      <c r="X26" s="1990">
        <v>826.67744137461943</v>
      </c>
      <c r="Z26" s="1991">
        <v>100</v>
      </c>
      <c r="AA26" s="1992">
        <v>3832.3867716028249</v>
      </c>
      <c r="AB26" s="1987"/>
      <c r="AC26" s="1989">
        <v>100</v>
      </c>
      <c r="AD26" s="1990">
        <v>771.88285936265004</v>
      </c>
      <c r="AF26" s="2007">
        <v>100</v>
      </c>
      <c r="AG26" s="2011">
        <f t="shared" si="0"/>
        <v>4279.2266313220725</v>
      </c>
      <c r="AH26" s="2009"/>
      <c r="AI26" s="2007">
        <v>100</v>
      </c>
      <c r="AJ26" s="2012">
        <f t="shared" si="1"/>
        <v>616.1414124677683</v>
      </c>
    </row>
    <row r="27" spans="2:36" x14ac:dyDescent="0.25">
      <c r="B27" s="1981">
        <v>105</v>
      </c>
      <c r="C27" s="1992">
        <v>3771.3076179591667</v>
      </c>
      <c r="D27" s="1983"/>
      <c r="E27" s="1984">
        <v>105</v>
      </c>
      <c r="F27" s="1990">
        <v>516.55541859633888</v>
      </c>
      <c r="H27" s="1981">
        <v>105</v>
      </c>
      <c r="I27" s="1992">
        <v>2952.9149543473436</v>
      </c>
      <c r="J27" s="1987"/>
      <c r="K27" s="1984">
        <v>105</v>
      </c>
      <c r="L27" s="1990">
        <v>430.94629161659856</v>
      </c>
      <c r="N27" s="1981">
        <v>105</v>
      </c>
      <c r="O27" s="1992">
        <v>4015.0823815415802</v>
      </c>
      <c r="P27" s="1987"/>
      <c r="Q27" s="1984">
        <v>105</v>
      </c>
      <c r="R27" s="1990">
        <v>477.60036636628621</v>
      </c>
      <c r="T27" s="1981">
        <v>105</v>
      </c>
      <c r="U27" s="1992">
        <v>6383.0434950872577</v>
      </c>
      <c r="V27" s="1987"/>
      <c r="W27" s="1989">
        <v>105</v>
      </c>
      <c r="X27" s="1990">
        <v>794.82832444697385</v>
      </c>
      <c r="Z27" s="1991">
        <v>105</v>
      </c>
      <c r="AA27" s="1992">
        <v>3738.269208682143</v>
      </c>
      <c r="AB27" s="1987"/>
      <c r="AC27" s="1989">
        <v>105</v>
      </c>
      <c r="AD27" s="1990">
        <v>740.32173717147066</v>
      </c>
      <c r="AF27" s="2007">
        <v>105</v>
      </c>
      <c r="AG27" s="2011">
        <f t="shared" si="0"/>
        <v>4172.1235315234981</v>
      </c>
      <c r="AH27" s="2009"/>
      <c r="AI27" s="2007">
        <v>105</v>
      </c>
      <c r="AJ27" s="2012">
        <f t="shared" si="1"/>
        <v>592.05042763953372</v>
      </c>
    </row>
    <row r="28" spans="2:36" x14ac:dyDescent="0.25">
      <c r="B28" s="1981">
        <v>110</v>
      </c>
      <c r="C28" s="1992">
        <v>3665.3427544851183</v>
      </c>
      <c r="D28" s="1983"/>
      <c r="E28" s="1984">
        <v>110</v>
      </c>
      <c r="F28" s="1990">
        <v>497.21044590016027</v>
      </c>
      <c r="H28" s="1981">
        <v>110</v>
      </c>
      <c r="I28" s="1992">
        <v>2854.8188740015489</v>
      </c>
      <c r="J28" s="1987"/>
      <c r="K28" s="1984">
        <v>110</v>
      </c>
      <c r="L28" s="1990">
        <v>415.15150727977533</v>
      </c>
      <c r="N28" s="1981">
        <v>110</v>
      </c>
      <c r="O28" s="1992">
        <v>3913.9167915718008</v>
      </c>
      <c r="P28" s="1987"/>
      <c r="Q28" s="1984">
        <v>110</v>
      </c>
      <c r="R28" s="1990">
        <v>460.66507048984062</v>
      </c>
      <c r="T28" s="1981">
        <v>110</v>
      </c>
      <c r="U28" s="1992">
        <v>6285.3292922251303</v>
      </c>
      <c r="V28" s="1987"/>
      <c r="W28" s="1989">
        <v>110</v>
      </c>
      <c r="X28" s="1990">
        <v>765.86471390355496</v>
      </c>
      <c r="Z28" s="1991">
        <v>110</v>
      </c>
      <c r="AA28" s="1992">
        <v>3653.3201592592081</v>
      </c>
      <c r="AB28" s="1987"/>
      <c r="AC28" s="1989">
        <v>110</v>
      </c>
      <c r="AD28" s="1990">
        <v>711.64612136452024</v>
      </c>
      <c r="AF28" s="2007">
        <v>110</v>
      </c>
      <c r="AG28" s="2011">
        <f t="shared" si="0"/>
        <v>4074.5455743085613</v>
      </c>
      <c r="AH28" s="2009"/>
      <c r="AI28" s="2007">
        <v>110</v>
      </c>
      <c r="AJ28" s="2012">
        <f t="shared" si="1"/>
        <v>570.10757178757035</v>
      </c>
    </row>
    <row r="29" spans="2:36" x14ac:dyDescent="0.25">
      <c r="B29" s="1981">
        <v>115</v>
      </c>
      <c r="C29" s="1992">
        <v>3568.1800052672947</v>
      </c>
      <c r="D29" s="1983"/>
      <c r="E29" s="1984">
        <v>115</v>
      </c>
      <c r="F29" s="1990">
        <v>479.5415362732623</v>
      </c>
      <c r="H29" s="1981">
        <v>115</v>
      </c>
      <c r="I29" s="1992">
        <v>2765.2500175403557</v>
      </c>
      <c r="J29" s="1987"/>
      <c r="K29" s="1984">
        <v>115</v>
      </c>
      <c r="L29" s="1990">
        <v>400.73018245050224</v>
      </c>
      <c r="N29" s="1981">
        <v>115</v>
      </c>
      <c r="O29" s="1992">
        <v>3821.1300646898358</v>
      </c>
      <c r="P29" s="1987"/>
      <c r="Q29" s="1984">
        <v>115</v>
      </c>
      <c r="R29" s="1990">
        <v>445.1606472255479</v>
      </c>
      <c r="T29" s="1981">
        <v>115</v>
      </c>
      <c r="U29" s="1992">
        <v>6195.5877097958301</v>
      </c>
      <c r="V29" s="1987"/>
      <c r="W29" s="1989">
        <v>115</v>
      </c>
      <c r="X29" s="1990">
        <v>739.41023934642124</v>
      </c>
      <c r="Z29" s="1991">
        <v>115</v>
      </c>
      <c r="AA29" s="1992">
        <v>3576.3437302690986</v>
      </c>
      <c r="AB29" s="1987"/>
      <c r="AC29" s="1989">
        <v>115</v>
      </c>
      <c r="AD29" s="1990">
        <v>685.47964154385488</v>
      </c>
      <c r="AF29" s="2007">
        <v>115</v>
      </c>
      <c r="AG29" s="2011">
        <f t="shared" si="0"/>
        <v>3985.2983055124832</v>
      </c>
      <c r="AH29" s="2009"/>
      <c r="AI29" s="2007">
        <v>115</v>
      </c>
      <c r="AJ29" s="2012">
        <f t="shared" si="1"/>
        <v>550.06444936791775</v>
      </c>
    </row>
    <row r="30" spans="2:36" x14ac:dyDescent="0.25">
      <c r="B30" s="1981">
        <v>120</v>
      </c>
      <c r="C30" s="1992">
        <v>3478.7225019853272</v>
      </c>
      <c r="D30" s="1983"/>
      <c r="E30" s="1984">
        <v>120</v>
      </c>
      <c r="F30" s="1990">
        <v>463.33918183198568</v>
      </c>
      <c r="H30" s="1981">
        <v>120</v>
      </c>
      <c r="I30" s="1992">
        <v>2683.1426595342368</v>
      </c>
      <c r="J30" s="1987"/>
      <c r="K30" s="1984">
        <v>120</v>
      </c>
      <c r="L30" s="1990">
        <v>387.51063469033511</v>
      </c>
      <c r="N30" s="1981">
        <v>120</v>
      </c>
      <c r="O30" s="1992">
        <v>3735.3977600439557</v>
      </c>
      <c r="P30" s="1987"/>
      <c r="Q30" s="1984">
        <v>120</v>
      </c>
      <c r="R30" s="1990">
        <v>430.72127013175196</v>
      </c>
      <c r="T30" s="1981">
        <v>120</v>
      </c>
      <c r="U30" s="1992">
        <v>6112.822170245252</v>
      </c>
      <c r="V30" s="1987"/>
      <c r="W30" s="1989">
        <v>120</v>
      </c>
      <c r="X30" s="1990">
        <v>715.15125877728951</v>
      </c>
      <c r="Z30" s="1991">
        <v>120</v>
      </c>
      <c r="AA30" s="1992">
        <v>3506.3433441577117</v>
      </c>
      <c r="AB30" s="1987"/>
      <c r="AC30" s="1989">
        <v>120</v>
      </c>
      <c r="AD30" s="1990">
        <v>661.50865571119016</v>
      </c>
      <c r="AF30" s="2007">
        <v>120</v>
      </c>
      <c r="AG30" s="2011">
        <f t="shared" si="0"/>
        <v>3903.2856871932972</v>
      </c>
      <c r="AH30" s="2009"/>
      <c r="AI30" s="2007">
        <v>120</v>
      </c>
      <c r="AJ30" s="2012">
        <f t="shared" si="1"/>
        <v>531.64620022851045</v>
      </c>
    </row>
    <row r="31" spans="2:36" x14ac:dyDescent="0.25">
      <c r="B31" s="1981">
        <v>125</v>
      </c>
      <c r="C31" s="1992">
        <v>3396.0485388905445</v>
      </c>
      <c r="D31" s="1983"/>
      <c r="E31" s="1984">
        <v>125</v>
      </c>
      <c r="F31" s="1990">
        <v>448.42739595405527</v>
      </c>
      <c r="H31" s="1981">
        <v>125</v>
      </c>
      <c r="I31" s="1992">
        <v>2607.6015730360104</v>
      </c>
      <c r="J31" s="1987"/>
      <c r="K31" s="1984">
        <v>125</v>
      </c>
      <c r="L31" s="1990">
        <v>375.34865075098139</v>
      </c>
      <c r="N31" s="1981">
        <v>125</v>
      </c>
      <c r="O31" s="1992">
        <v>3656.186610246496</v>
      </c>
      <c r="P31" s="1987"/>
      <c r="Q31" s="1984">
        <v>125</v>
      </c>
      <c r="R31" s="1990">
        <v>417.43051443627996</v>
      </c>
      <c r="T31" s="1981">
        <v>125</v>
      </c>
      <c r="U31" s="1992">
        <v>6036.1955484279497</v>
      </c>
      <c r="V31" s="1987"/>
      <c r="W31" s="1989">
        <v>125</v>
      </c>
      <c r="X31" s="1990">
        <v>692.82431291759576</v>
      </c>
      <c r="Z31" s="1991">
        <v>125</v>
      </c>
      <c r="AA31" s="1992">
        <v>3442.481875779602</v>
      </c>
      <c r="AB31" s="1987"/>
      <c r="AC31" s="1989">
        <v>125</v>
      </c>
      <c r="AD31" s="1990">
        <v>639.46970458796579</v>
      </c>
      <c r="AF31" s="2007">
        <v>125</v>
      </c>
      <c r="AG31" s="2011">
        <f t="shared" si="0"/>
        <v>3827.7028292761206</v>
      </c>
      <c r="AH31" s="2009"/>
      <c r="AI31" s="2007">
        <v>125</v>
      </c>
      <c r="AJ31" s="2012">
        <f t="shared" si="1"/>
        <v>514.70011572937563</v>
      </c>
    </row>
    <row r="32" spans="2:36" x14ac:dyDescent="0.25">
      <c r="B32" s="1981">
        <v>130</v>
      </c>
      <c r="C32" s="1992">
        <v>3319.3779325695691</v>
      </c>
      <c r="D32" s="1983"/>
      <c r="E32" s="1984">
        <v>130</v>
      </c>
      <c r="F32" s="1990">
        <v>434.65726688216165</v>
      </c>
      <c r="H32" s="1981">
        <v>130</v>
      </c>
      <c r="I32" s="1992">
        <v>2537.869243757345</v>
      </c>
      <c r="J32" s="1987"/>
      <c r="K32" s="1984">
        <v>130</v>
      </c>
      <c r="L32" s="1990">
        <v>364.12220403773188</v>
      </c>
      <c r="N32" s="1981">
        <v>130</v>
      </c>
      <c r="O32" s="1992">
        <v>3582.7441743534055</v>
      </c>
      <c r="P32" s="1987"/>
      <c r="Q32" s="1984">
        <v>130</v>
      </c>
      <c r="R32" s="1990">
        <v>405.15584690086303</v>
      </c>
      <c r="T32" s="1981">
        <v>130</v>
      </c>
      <c r="U32" s="1992">
        <v>5964.9995076823898</v>
      </c>
      <c r="V32" s="1987"/>
      <c r="W32" s="1989">
        <v>130</v>
      </c>
      <c r="X32" s="1990">
        <v>672.2064746854852</v>
      </c>
      <c r="Z32" s="1991">
        <v>130</v>
      </c>
      <c r="AA32" s="1992">
        <v>3384.0509884732337</v>
      </c>
      <c r="AB32" s="1987"/>
      <c r="AC32" s="1989">
        <v>130</v>
      </c>
      <c r="AD32" s="1990">
        <v>619.13986109232246</v>
      </c>
      <c r="AF32" s="2007">
        <v>130</v>
      </c>
      <c r="AG32" s="2011">
        <f t="shared" si="0"/>
        <v>3757.8083693671892</v>
      </c>
      <c r="AH32" s="2009"/>
      <c r="AI32" s="2007">
        <v>130</v>
      </c>
      <c r="AJ32" s="2012">
        <f t="shared" si="1"/>
        <v>499.05633071971289</v>
      </c>
    </row>
    <row r="33" spans="2:36" x14ac:dyDescent="0.25">
      <c r="B33" s="1981">
        <v>135</v>
      </c>
      <c r="C33" s="1992">
        <v>3248.0458499001729</v>
      </c>
      <c r="D33" s="1983"/>
      <c r="E33" s="1984">
        <v>135</v>
      </c>
      <c r="F33" s="1990">
        <v>421.90194386007965</v>
      </c>
      <c r="H33" s="1981">
        <v>135</v>
      </c>
      <c r="I33" s="1992">
        <v>2473.3003695960901</v>
      </c>
      <c r="J33" s="1987"/>
      <c r="K33" s="1984">
        <v>135</v>
      </c>
      <c r="L33" s="1990">
        <v>353.72734596990824</v>
      </c>
      <c r="N33" s="1981">
        <v>135</v>
      </c>
      <c r="O33" s="1992">
        <v>3514.4294841530905</v>
      </c>
      <c r="P33" s="1987"/>
      <c r="Q33" s="1984">
        <v>135</v>
      </c>
      <c r="R33" s="1990">
        <v>393.78436884105054</v>
      </c>
      <c r="T33" s="1981">
        <v>135</v>
      </c>
      <c r="U33" s="1992">
        <v>5898.630650111716</v>
      </c>
      <c r="V33" s="1987"/>
      <c r="W33" s="1989">
        <v>135</v>
      </c>
      <c r="X33" s="1990">
        <v>653.10784323344649</v>
      </c>
      <c r="Z33" s="1991">
        <v>135</v>
      </c>
      <c r="AA33" s="1992">
        <v>3330.4472843417502</v>
      </c>
      <c r="AB33" s="1987"/>
      <c r="AC33" s="1989">
        <v>135</v>
      </c>
      <c r="AD33" s="1990">
        <v>600.32922437675188</v>
      </c>
      <c r="AF33" s="2007">
        <v>135</v>
      </c>
      <c r="AG33" s="2011">
        <f t="shared" si="0"/>
        <v>3692.970727620564</v>
      </c>
      <c r="AH33" s="2009"/>
      <c r="AI33" s="2007">
        <v>135</v>
      </c>
      <c r="AJ33" s="2012">
        <f t="shared" si="1"/>
        <v>484.57014525624737</v>
      </c>
    </row>
    <row r="34" spans="2:36" x14ac:dyDescent="0.25">
      <c r="B34" s="1981">
        <v>140</v>
      </c>
      <c r="C34" s="1992">
        <v>3181.4822385964185</v>
      </c>
      <c r="D34" s="1983"/>
      <c r="E34" s="1984">
        <v>140</v>
      </c>
      <c r="F34" s="1990">
        <v>410.05269766818515</v>
      </c>
      <c r="H34" s="1981">
        <v>140</v>
      </c>
      <c r="I34" s="1992">
        <v>2413.3418242522725</v>
      </c>
      <c r="J34" s="1987"/>
      <c r="K34" s="1984">
        <v>140</v>
      </c>
      <c r="L34" s="1990">
        <v>344.074977764072</v>
      </c>
      <c r="N34" s="1981">
        <v>140</v>
      </c>
      <c r="O34" s="1992">
        <v>3450.6931383213214</v>
      </c>
      <c r="P34" s="1987"/>
      <c r="Q34" s="1984">
        <v>140</v>
      </c>
      <c r="R34" s="1990">
        <v>383.2193099558848</v>
      </c>
      <c r="T34" s="1981">
        <v>140</v>
      </c>
      <c r="U34" s="1992">
        <v>5836.5717775186131</v>
      </c>
      <c r="V34" s="1987"/>
      <c r="W34" s="1989">
        <v>140</v>
      </c>
      <c r="X34" s="1990">
        <v>635.36564640647191</v>
      </c>
      <c r="Z34" s="1991">
        <v>140</v>
      </c>
      <c r="AA34" s="1992">
        <v>3281.1535651878385</v>
      </c>
      <c r="AB34" s="1987"/>
      <c r="AC34" s="1989">
        <v>140</v>
      </c>
      <c r="AD34" s="1990">
        <v>582.87502228624555</v>
      </c>
      <c r="AF34" s="2007">
        <v>140</v>
      </c>
      <c r="AG34" s="2011">
        <f t="shared" si="0"/>
        <v>3632.6485087752926</v>
      </c>
      <c r="AH34" s="2009"/>
      <c r="AI34" s="2007">
        <v>140</v>
      </c>
      <c r="AJ34" s="2012">
        <f t="shared" si="1"/>
        <v>471.11753081617189</v>
      </c>
    </row>
    <row r="35" spans="2:36" x14ac:dyDescent="0.25">
      <c r="B35" s="1981">
        <v>145</v>
      </c>
      <c r="C35" s="1992">
        <v>3119.1955090677584</v>
      </c>
      <c r="D35" s="1983"/>
      <c r="E35" s="1984">
        <v>145</v>
      </c>
      <c r="F35" s="1990">
        <v>399.01579622059774</v>
      </c>
      <c r="H35" s="1981">
        <v>145</v>
      </c>
      <c r="I35" s="1992">
        <v>2357.5167660709653</v>
      </c>
      <c r="J35" s="1987"/>
      <c r="K35" s="1984">
        <v>145</v>
      </c>
      <c r="L35" s="1990">
        <v>335.08829012415555</v>
      </c>
      <c r="N35" s="1981">
        <v>145</v>
      </c>
      <c r="O35" s="1992">
        <v>3391.0615150268741</v>
      </c>
      <c r="P35" s="1987"/>
      <c r="Q35" s="1984">
        <v>145</v>
      </c>
      <c r="R35" s="1990">
        <v>373.37724757212737</v>
      </c>
      <c r="T35" s="1981">
        <v>145</v>
      </c>
      <c r="U35" s="1992">
        <v>5778.3770293881662</v>
      </c>
      <c r="V35" s="1987"/>
      <c r="W35" s="1989">
        <v>145</v>
      </c>
      <c r="X35" s="1990">
        <v>618.83956338127985</v>
      </c>
      <c r="Z35" s="1991">
        <v>145</v>
      </c>
      <c r="AA35" s="1992">
        <v>3235.7239704965828</v>
      </c>
      <c r="AB35" s="1987"/>
      <c r="AC35" s="1989">
        <v>145</v>
      </c>
      <c r="AD35" s="1990">
        <v>566.63693399752162</v>
      </c>
      <c r="AF35" s="2007">
        <v>145</v>
      </c>
      <c r="AG35" s="2011">
        <f t="shared" si="0"/>
        <v>3576.3749580100689</v>
      </c>
      <c r="AH35" s="2009"/>
      <c r="AI35" s="2007">
        <v>145</v>
      </c>
      <c r="AJ35" s="2012">
        <f t="shared" si="1"/>
        <v>458.59156625913647</v>
      </c>
    </row>
    <row r="36" spans="2:36" x14ac:dyDescent="0.25">
      <c r="B36" s="1981">
        <v>150</v>
      </c>
      <c r="C36" s="1992">
        <v>3060.7594764258365</v>
      </c>
      <c r="D36" s="1983"/>
      <c r="E36" s="1984">
        <v>150</v>
      </c>
      <c r="F36" s="1990">
        <v>388.71000504288634</v>
      </c>
      <c r="H36" s="1981">
        <v>150</v>
      </c>
      <c r="I36" s="1992">
        <v>2305.411924934589</v>
      </c>
      <c r="J36" s="1987"/>
      <c r="K36" s="1984">
        <v>150</v>
      </c>
      <c r="L36" s="1990">
        <v>326.70071499356675</v>
      </c>
      <c r="N36" s="1981">
        <v>150</v>
      </c>
      <c r="O36" s="1992">
        <v>3335.1241420160136</v>
      </c>
      <c r="P36" s="1987"/>
      <c r="Q36" s="1984">
        <v>150</v>
      </c>
      <c r="R36" s="1990">
        <v>364.18588203963589</v>
      </c>
      <c r="T36" s="1981">
        <v>150</v>
      </c>
      <c r="U36" s="1992">
        <v>5723.6599932741046</v>
      </c>
      <c r="V36" s="1987"/>
      <c r="W36" s="1989">
        <v>150</v>
      </c>
      <c r="X36" s="1990">
        <v>603.40798277769238</v>
      </c>
      <c r="Z36" s="1991">
        <v>150</v>
      </c>
      <c r="AA36" s="1992">
        <v>3193.7720878217137</v>
      </c>
      <c r="AB36" s="1987"/>
      <c r="AC36" s="1989">
        <v>150</v>
      </c>
      <c r="AD36" s="1990">
        <v>551.4933481304015</v>
      </c>
      <c r="AF36" s="2007">
        <v>150</v>
      </c>
      <c r="AG36" s="2011">
        <f t="shared" si="0"/>
        <v>3523.7455248944511</v>
      </c>
      <c r="AH36" s="2009"/>
      <c r="AI36" s="2007">
        <v>150</v>
      </c>
      <c r="AJ36" s="2012">
        <f t="shared" si="1"/>
        <v>446.89958659683651</v>
      </c>
    </row>
    <row r="37" spans="2:36" x14ac:dyDescent="0.25">
      <c r="B37" s="1981">
        <v>155</v>
      </c>
      <c r="C37" s="1992">
        <v>3005.8028270896602</v>
      </c>
      <c r="D37" s="1983"/>
      <c r="E37" s="1984">
        <v>155</v>
      </c>
      <c r="F37" s="1990">
        <v>379.06457152828898</v>
      </c>
      <c r="H37" s="1981">
        <v>155</v>
      </c>
      <c r="I37" s="1992">
        <v>2256.6673496126705</v>
      </c>
      <c r="J37" s="1987"/>
      <c r="K37" s="1984">
        <v>155</v>
      </c>
      <c r="L37" s="1990">
        <v>318.85427374237094</v>
      </c>
      <c r="N37" s="1981">
        <v>155</v>
      </c>
      <c r="O37" s="1992">
        <v>3282.5235111967813</v>
      </c>
      <c r="P37" s="1987"/>
      <c r="Q37" s="1984">
        <v>155</v>
      </c>
      <c r="R37" s="1990">
        <v>355.58224269538607</v>
      </c>
      <c r="T37" s="1981">
        <v>155</v>
      </c>
      <c r="U37" s="1992">
        <v>5672.0841164006515</v>
      </c>
      <c r="V37" s="1987"/>
      <c r="W37" s="1989">
        <v>155</v>
      </c>
      <c r="X37" s="1990">
        <v>588.96498500652137</v>
      </c>
      <c r="Z37" s="1991">
        <v>155</v>
      </c>
      <c r="AA37" s="1992">
        <v>3154.9613643874522</v>
      </c>
      <c r="AB37" s="1987"/>
      <c r="AC37" s="1989">
        <v>155</v>
      </c>
      <c r="AD37" s="1990">
        <v>537.33834509569897</v>
      </c>
      <c r="AF37" s="2007">
        <v>155</v>
      </c>
      <c r="AG37" s="2011">
        <f t="shared" si="0"/>
        <v>3474.4078337374426</v>
      </c>
      <c r="AH37" s="2009"/>
      <c r="AI37" s="2007">
        <v>155</v>
      </c>
      <c r="AJ37" s="2012">
        <f t="shared" si="1"/>
        <v>435.96088361365327</v>
      </c>
    </row>
    <row r="38" spans="2:36" x14ac:dyDescent="0.25">
      <c r="B38" s="1981">
        <v>160</v>
      </c>
      <c r="C38" s="1992">
        <v>2954.0005582033873</v>
      </c>
      <c r="D38" s="1983"/>
      <c r="E38" s="1984">
        <v>160</v>
      </c>
      <c r="F38" s="1990">
        <v>370.01758714588834</v>
      </c>
      <c r="H38" s="1981">
        <v>160</v>
      </c>
      <c r="I38" s="1992">
        <v>2210.9680773685423</v>
      </c>
      <c r="J38" s="1987"/>
      <c r="K38" s="1984">
        <v>160</v>
      </c>
      <c r="L38" s="1990">
        <v>311.49823506937463</v>
      </c>
      <c r="N38" s="1981">
        <v>160</v>
      </c>
      <c r="O38" s="1992">
        <v>3232.9468029887084</v>
      </c>
      <c r="P38" s="1987"/>
      <c r="Q38" s="1984">
        <v>160</v>
      </c>
      <c r="R38" s="1990">
        <v>347.51123020922944</v>
      </c>
      <c r="T38" s="1981">
        <v>160</v>
      </c>
      <c r="U38" s="1992">
        <v>5623.3549150889994</v>
      </c>
      <c r="V38" s="1987"/>
      <c r="W38" s="1989">
        <v>160</v>
      </c>
      <c r="X38" s="1990">
        <v>575.41789042722712</v>
      </c>
      <c r="Z38" s="1991">
        <v>160</v>
      </c>
      <c r="AA38" s="1992">
        <v>3118.9973165149904</v>
      </c>
      <c r="AB38" s="1987"/>
      <c r="AC38" s="1989">
        <v>160</v>
      </c>
      <c r="AD38" s="1990">
        <v>524.0792452528724</v>
      </c>
      <c r="AF38" s="2007">
        <v>160</v>
      </c>
      <c r="AG38" s="2011">
        <f t="shared" si="0"/>
        <v>3428.0535340329252</v>
      </c>
      <c r="AH38" s="2009"/>
      <c r="AI38" s="2007">
        <v>160</v>
      </c>
      <c r="AJ38" s="2012">
        <f t="shared" si="1"/>
        <v>425.70483762091845</v>
      </c>
    </row>
    <row r="39" spans="2:36" x14ac:dyDescent="0.25">
      <c r="B39" s="1981">
        <v>165</v>
      </c>
      <c r="C39" s="1992">
        <v>2905.0669717553201</v>
      </c>
      <c r="D39" s="1983"/>
      <c r="E39" s="1984">
        <v>165</v>
      </c>
      <c r="F39" s="1990">
        <v>361.514647429121</v>
      </c>
      <c r="H39" s="1981">
        <v>165</v>
      </c>
      <c r="I39" s="1992">
        <v>2168.0373180905558</v>
      </c>
      <c r="J39" s="1987"/>
      <c r="K39" s="1984">
        <v>165</v>
      </c>
      <c r="L39" s="1990">
        <v>304.58801692201473</v>
      </c>
      <c r="N39" s="1981">
        <v>165</v>
      </c>
      <c r="O39" s="1992">
        <v>3186.1191153362406</v>
      </c>
      <c r="P39" s="1987"/>
      <c r="Q39" s="1984">
        <v>165</v>
      </c>
      <c r="R39" s="1990">
        <v>339.92442395770348</v>
      </c>
      <c r="T39" s="1981">
        <v>165</v>
      </c>
      <c r="U39" s="1992">
        <v>5577.2136006517148</v>
      </c>
      <c r="V39" s="1987"/>
      <c r="W39" s="1989">
        <v>165</v>
      </c>
      <c r="X39" s="1990">
        <v>562.68525329509509</v>
      </c>
      <c r="Z39" s="1991">
        <v>165</v>
      </c>
      <c r="AA39" s="1992">
        <v>3085.6211555168961</v>
      </c>
      <c r="AB39" s="1987"/>
      <c r="AC39" s="1989">
        <v>165</v>
      </c>
      <c r="AD39" s="1990">
        <v>511.63460285720817</v>
      </c>
      <c r="AF39" s="2007">
        <v>165</v>
      </c>
      <c r="AG39" s="2011">
        <f t="shared" si="0"/>
        <v>3384.4116322701457</v>
      </c>
      <c r="AH39" s="2009"/>
      <c r="AI39" s="2007">
        <v>165</v>
      </c>
      <c r="AJ39" s="2012">
        <f t="shared" si="1"/>
        <v>416.06938889222857</v>
      </c>
    </row>
    <row r="40" spans="2:36" x14ac:dyDescent="0.25">
      <c r="B40" s="1981">
        <v>170</v>
      </c>
      <c r="C40" s="1992">
        <v>2858.7499035966521</v>
      </c>
      <c r="D40" s="1983"/>
      <c r="E40" s="1984">
        <v>170</v>
      </c>
      <c r="F40" s="1990">
        <v>353.50774843690226</v>
      </c>
      <c r="H40" s="1981">
        <v>170</v>
      </c>
      <c r="I40" s="1992">
        <v>2127.6308411487826</v>
      </c>
      <c r="J40" s="1987"/>
      <c r="K40" s="1984">
        <v>170</v>
      </c>
      <c r="L40" s="1990">
        <v>298.08428219508738</v>
      </c>
      <c r="N40" s="1981">
        <v>170</v>
      </c>
      <c r="O40" s="1992">
        <v>3141.7978876021125</v>
      </c>
      <c r="P40" s="1987"/>
      <c r="Q40" s="1984">
        <v>170</v>
      </c>
      <c r="R40" s="1990">
        <v>332.77909986128122</v>
      </c>
      <c r="T40" s="1981">
        <v>170</v>
      </c>
      <c r="U40" s="1992">
        <v>5533.4318301292878</v>
      </c>
      <c r="V40" s="1987"/>
      <c r="W40" s="1989">
        <v>170</v>
      </c>
      <c r="X40" s="1990">
        <v>550.69520971772658</v>
      </c>
      <c r="Z40" s="1991">
        <v>170</v>
      </c>
      <c r="AA40" s="1992">
        <v>3054.6045384336612</v>
      </c>
      <c r="AB40" s="1987"/>
      <c r="AC40" s="1989">
        <v>170</v>
      </c>
      <c r="AD40" s="1990">
        <v>499.93255401630751</v>
      </c>
      <c r="AF40" s="2007">
        <v>170</v>
      </c>
      <c r="AG40" s="2011">
        <f t="shared" si="0"/>
        <v>3343.243000182099</v>
      </c>
      <c r="AH40" s="2009"/>
      <c r="AI40" s="2007">
        <v>170</v>
      </c>
      <c r="AJ40" s="2012">
        <f t="shared" si="1"/>
        <v>406.99977884546104</v>
      </c>
    </row>
    <row r="41" spans="2:36" x14ac:dyDescent="0.25">
      <c r="B41" s="1981">
        <v>175</v>
      </c>
      <c r="C41" s="1992">
        <v>2814.8259406036373</v>
      </c>
      <c r="D41" s="1983"/>
      <c r="E41" s="1984">
        <v>175</v>
      </c>
      <c r="F41" s="1990">
        <v>345.95437239284183</v>
      </c>
      <c r="H41" s="1981">
        <v>175</v>
      </c>
      <c r="I41" s="1992">
        <v>2089.5323244438086</v>
      </c>
      <c r="J41" s="1987"/>
      <c r="K41" s="1984">
        <v>175</v>
      </c>
      <c r="L41" s="1990">
        <v>291.95218945255618</v>
      </c>
      <c r="N41" s="1981">
        <v>175</v>
      </c>
      <c r="O41" s="1992">
        <v>3099.7682803647563</v>
      </c>
      <c r="P41" s="1987"/>
      <c r="Q41" s="1984">
        <v>175</v>
      </c>
      <c r="R41" s="1990">
        <v>326.03741659238278</v>
      </c>
      <c r="T41" s="1981">
        <v>175</v>
      </c>
      <c r="U41" s="1992">
        <v>5491.80735690045</v>
      </c>
      <c r="V41" s="1987"/>
      <c r="W41" s="1989">
        <v>175</v>
      </c>
      <c r="X41" s="1990">
        <v>539.38410881900074</v>
      </c>
      <c r="Z41" s="1991">
        <v>175</v>
      </c>
      <c r="AA41" s="1992">
        <v>3025.745218644015</v>
      </c>
      <c r="AB41" s="1987"/>
      <c r="AC41" s="1989">
        <v>175</v>
      </c>
      <c r="AD41" s="1990">
        <v>488.90944785404957</v>
      </c>
      <c r="AF41" s="2007">
        <v>175</v>
      </c>
      <c r="AG41" s="2011">
        <f t="shared" si="0"/>
        <v>3304.3358241913329</v>
      </c>
      <c r="AH41" s="2009"/>
      <c r="AI41" s="2007">
        <v>175</v>
      </c>
      <c r="AJ41" s="2012">
        <f t="shared" si="1"/>
        <v>398.44750702216623</v>
      </c>
    </row>
    <row r="42" spans="2:36" x14ac:dyDescent="0.25">
      <c r="B42" s="1981">
        <v>180</v>
      </c>
      <c r="C42" s="1992">
        <v>2773.0964340214064</v>
      </c>
      <c r="D42" s="1983"/>
      <c r="E42" s="1984">
        <v>180</v>
      </c>
      <c r="F42" s="1990">
        <v>338.81672571792643</v>
      </c>
      <c r="H42" s="1981">
        <v>180</v>
      </c>
      <c r="I42" s="1992">
        <v>2053.549478563973</v>
      </c>
      <c r="J42" s="1987"/>
      <c r="K42" s="1984">
        <v>180</v>
      </c>
      <c r="L42" s="1990">
        <v>286.16076852905405</v>
      </c>
      <c r="N42" s="1981">
        <v>180</v>
      </c>
      <c r="O42" s="1992">
        <v>3059.8393252494398</v>
      </c>
      <c r="P42" s="1987"/>
      <c r="Q42" s="1984">
        <v>180</v>
      </c>
      <c r="R42" s="1990">
        <v>319.66573741538144</v>
      </c>
      <c r="T42" s="1981">
        <v>180</v>
      </c>
      <c r="U42" s="1992">
        <v>5452.1604061907346</v>
      </c>
      <c r="V42" s="1987"/>
      <c r="W42" s="1989">
        <v>180</v>
      </c>
      <c r="X42" s="1990">
        <v>528.69537204236349</v>
      </c>
      <c r="Z42" s="1991">
        <v>180</v>
      </c>
      <c r="AA42" s="1992">
        <v>2998.8634213734904</v>
      </c>
      <c r="AB42" s="1987"/>
      <c r="AC42" s="1989">
        <v>180</v>
      </c>
      <c r="AD42" s="1990">
        <v>478.5087058138804</v>
      </c>
      <c r="AF42" s="2007">
        <v>180</v>
      </c>
      <c r="AG42" s="2011">
        <f t="shared" si="0"/>
        <v>3267.5018130798089</v>
      </c>
      <c r="AH42" s="2009"/>
      <c r="AI42" s="2007">
        <v>180</v>
      </c>
      <c r="AJ42" s="2012">
        <f t="shared" si="1"/>
        <v>390.36946190372117</v>
      </c>
    </row>
    <row r="43" spans="2:36" x14ac:dyDescent="0.25">
      <c r="B43" s="1981">
        <v>185</v>
      </c>
      <c r="C43" s="1992">
        <v>2733.3841585020004</v>
      </c>
      <c r="D43" s="1983"/>
      <c r="E43" s="1984">
        <v>185</v>
      </c>
      <c r="F43" s="1990">
        <v>332.0611006254689</v>
      </c>
      <c r="H43" s="1981">
        <v>185</v>
      </c>
      <c r="I43" s="1992">
        <v>2019.5107994163111</v>
      </c>
      <c r="J43" s="1987"/>
      <c r="K43" s="1984">
        <v>185</v>
      </c>
      <c r="L43" s="1990">
        <v>280.6823973852014</v>
      </c>
      <c r="N43" s="1981">
        <v>185</v>
      </c>
      <c r="O43" s="1992">
        <v>3021.8406991111351</v>
      </c>
      <c r="P43" s="1987"/>
      <c r="Q43" s="1984">
        <v>185</v>
      </c>
      <c r="R43" s="1990">
        <v>313.63406199850169</v>
      </c>
      <c r="T43" s="1981">
        <v>185</v>
      </c>
      <c r="U43" s="1992">
        <v>5414.3306383364306</v>
      </c>
      <c r="V43" s="1987"/>
      <c r="W43" s="1989">
        <v>185</v>
      </c>
      <c r="X43" s="1990">
        <v>518.57853743196972</v>
      </c>
      <c r="Z43" s="1991">
        <v>185</v>
      </c>
      <c r="AA43" s="1992">
        <v>2973.7988069583789</v>
      </c>
      <c r="AB43" s="1987"/>
      <c r="AC43" s="1989">
        <v>185</v>
      </c>
      <c r="AD43" s="1990">
        <v>468.67986593995488</v>
      </c>
      <c r="AF43" s="2007">
        <v>185</v>
      </c>
      <c r="AG43" s="2011">
        <f t="shared" si="0"/>
        <v>3232.5730204648512</v>
      </c>
      <c r="AH43" s="2009"/>
      <c r="AI43" s="2007">
        <v>185</v>
      </c>
      <c r="AJ43" s="2012">
        <f t="shared" si="1"/>
        <v>382.72719267621926</v>
      </c>
    </row>
    <row r="44" spans="2:36" x14ac:dyDescent="0.25">
      <c r="B44" s="1981">
        <v>190</v>
      </c>
      <c r="C44" s="1992">
        <v>2695.5304980066712</v>
      </c>
      <c r="D44" s="1983"/>
      <c r="E44" s="1984">
        <v>190</v>
      </c>
      <c r="F44" s="1990">
        <v>325.65733751685406</v>
      </c>
      <c r="H44" s="1981">
        <v>190</v>
      </c>
      <c r="I44" s="1992">
        <v>1987.2628335656789</v>
      </c>
      <c r="J44" s="1987"/>
      <c r="K44" s="1984">
        <v>190</v>
      </c>
      <c r="L44" s="1990">
        <v>275.4923615647088</v>
      </c>
      <c r="N44" s="1981">
        <v>190</v>
      </c>
      <c r="O44" s="1992">
        <v>2985.6200075569159</v>
      </c>
      <c r="P44" s="1987"/>
      <c r="Q44" s="1984">
        <v>190</v>
      </c>
      <c r="R44" s="1990">
        <v>307.91554793962814</v>
      </c>
      <c r="T44" s="1981">
        <v>190</v>
      </c>
      <c r="U44" s="1992">
        <v>5378.1745915331612</v>
      </c>
      <c r="V44" s="1987"/>
      <c r="W44" s="1989">
        <v>190</v>
      </c>
      <c r="X44" s="1990">
        <v>508.98845481679984</v>
      </c>
      <c r="Z44" s="1991">
        <v>190</v>
      </c>
      <c r="AA44" s="1992">
        <v>2950.4079135942989</v>
      </c>
      <c r="AB44" s="1987"/>
      <c r="AC44" s="1989">
        <v>190</v>
      </c>
      <c r="AD44" s="1990">
        <v>459.37777806125303</v>
      </c>
      <c r="AF44" s="2007">
        <v>190</v>
      </c>
      <c r="AG44" s="2011">
        <f t="shared" si="0"/>
        <v>3199.3991688513452</v>
      </c>
      <c r="AH44" s="2009"/>
      <c r="AI44" s="2007">
        <v>190</v>
      </c>
      <c r="AJ44" s="2012">
        <f t="shared" si="1"/>
        <v>375.48629597984882</v>
      </c>
    </row>
    <row r="45" spans="2:36" x14ac:dyDescent="0.25">
      <c r="B45" s="1981">
        <v>195</v>
      </c>
      <c r="C45" s="1992">
        <v>2659.3930640990575</v>
      </c>
      <c r="D45" s="1983"/>
      <c r="E45" s="1984">
        <v>195</v>
      </c>
      <c r="F45" s="1990">
        <v>319.57837008563217</v>
      </c>
      <c r="H45" s="1981">
        <v>195</v>
      </c>
      <c r="I45" s="1992">
        <v>1956.667864262336</v>
      </c>
      <c r="J45" s="1987"/>
      <c r="K45" s="1984">
        <v>195</v>
      </c>
      <c r="L45" s="1990">
        <v>270.5684814273186</v>
      </c>
      <c r="N45" s="1981">
        <v>195</v>
      </c>
      <c r="O45" s="1992">
        <v>2951.040486388008</v>
      </c>
      <c r="P45" s="1987"/>
      <c r="Q45" s="1984">
        <v>195</v>
      </c>
      <c r="R45" s="1990">
        <v>302.48610590353007</v>
      </c>
      <c r="T45" s="1981">
        <v>195</v>
      </c>
      <c r="U45" s="1992">
        <v>5343.5635180077679</v>
      </c>
      <c r="V45" s="1987"/>
      <c r="W45" s="1989">
        <v>195</v>
      </c>
      <c r="X45" s="1990">
        <v>499.88460481260597</v>
      </c>
      <c r="Z45" s="1991">
        <v>195</v>
      </c>
      <c r="AA45" s="1992">
        <v>2928.5619935080981</v>
      </c>
      <c r="AB45" s="1987"/>
      <c r="AC45" s="1989">
        <v>195</v>
      </c>
      <c r="AD45" s="1990">
        <v>450.56192279352751</v>
      </c>
      <c r="AF45" s="2007">
        <v>195</v>
      </c>
      <c r="AG45" s="2011">
        <f t="shared" si="0"/>
        <v>3167.8453852530538</v>
      </c>
      <c r="AH45" s="2009"/>
      <c r="AI45" s="2007">
        <v>195</v>
      </c>
      <c r="AJ45" s="2012">
        <f t="shared" si="1"/>
        <v>368.61589700452288</v>
      </c>
    </row>
    <row r="46" spans="2:36" x14ac:dyDescent="0.25">
      <c r="B46" s="1981">
        <v>200</v>
      </c>
      <c r="C46" s="1992">
        <v>2624.8436710356045</v>
      </c>
      <c r="D46" s="1983"/>
      <c r="E46" s="1984">
        <v>200</v>
      </c>
      <c r="F46" s="1990">
        <v>313.79983865599917</v>
      </c>
      <c r="H46" s="1981">
        <v>200</v>
      </c>
      <c r="I46" s="1992">
        <v>1927.6019445413879</v>
      </c>
      <c r="J46" s="1987"/>
      <c r="K46" s="1984">
        <v>200</v>
      </c>
      <c r="L46" s="1990">
        <v>265.89079529679793</v>
      </c>
      <c r="N46" s="1981">
        <v>200</v>
      </c>
      <c r="O46" s="1992">
        <v>2917.9790478255154</v>
      </c>
      <c r="P46" s="1987"/>
      <c r="Q46" s="1984">
        <v>200</v>
      </c>
      <c r="R46" s="1990">
        <v>297.32405548849931</v>
      </c>
      <c r="T46" s="1981">
        <v>200</v>
      </c>
      <c r="U46" s="1992">
        <v>5310.3815447644174</v>
      </c>
      <c r="V46" s="1987"/>
      <c r="W46" s="1989">
        <v>200</v>
      </c>
      <c r="X46" s="1990">
        <v>491.23051997356595</v>
      </c>
      <c r="Z46" s="1991">
        <v>200</v>
      </c>
      <c r="AA46" s="1992">
        <v>2908.1451737039379</v>
      </c>
      <c r="AB46" s="1987"/>
      <c r="AC46" s="1989">
        <v>200</v>
      </c>
      <c r="AD46" s="1990">
        <v>442.195832690955</v>
      </c>
      <c r="AF46" s="2007">
        <v>200</v>
      </c>
      <c r="AG46" s="2011">
        <f t="shared" si="0"/>
        <v>3137.7902763741722</v>
      </c>
      <c r="AH46" s="2009"/>
      <c r="AI46" s="2007">
        <v>200</v>
      </c>
      <c r="AJ46" s="2012">
        <f t="shared" si="1"/>
        <v>362.08820842116347</v>
      </c>
    </row>
    <row r="47" spans="2:36" x14ac:dyDescent="0.25">
      <c r="B47" s="1981">
        <v>205</v>
      </c>
      <c r="C47" s="1992">
        <v>2591.7666067978544</v>
      </c>
      <c r="D47" s="1983"/>
      <c r="E47" s="1984">
        <v>205</v>
      </c>
      <c r="F47" s="1990">
        <v>308.29976010588751</v>
      </c>
      <c r="H47" s="1981">
        <v>205</v>
      </c>
      <c r="I47" s="1992">
        <v>1899.9532181411391</v>
      </c>
      <c r="J47" s="1987"/>
      <c r="K47" s="1984">
        <v>205</v>
      </c>
      <c r="L47" s="1990">
        <v>261.44128897752245</v>
      </c>
      <c r="N47" s="1981">
        <v>205</v>
      </c>
      <c r="O47" s="1992">
        <v>2886.3246126543331</v>
      </c>
      <c r="P47" s="1987"/>
      <c r="Q47" s="1984">
        <v>205</v>
      </c>
      <c r="R47" s="1990">
        <v>292.4098314539699</v>
      </c>
      <c r="T47" s="1981">
        <v>205</v>
      </c>
      <c r="U47" s="1992">
        <v>5278.4497890324183</v>
      </c>
      <c r="V47" s="1987"/>
      <c r="W47" s="1989">
        <v>205</v>
      </c>
      <c r="X47" s="1990">
        <v>482.94314546228941</v>
      </c>
      <c r="Z47" s="1991">
        <v>205</v>
      </c>
      <c r="AA47" s="1992">
        <v>2888.9785714111313</v>
      </c>
      <c r="AB47" s="1987"/>
      <c r="AC47" s="1989">
        <v>205</v>
      </c>
      <c r="AD47" s="1990">
        <v>434.19645291614665</v>
      </c>
      <c r="AF47" s="2007">
        <v>205</v>
      </c>
      <c r="AG47" s="2011">
        <f t="shared" si="0"/>
        <v>3109.0945596073752</v>
      </c>
      <c r="AH47" s="2009"/>
      <c r="AI47" s="2007">
        <v>205</v>
      </c>
      <c r="AJ47" s="2012">
        <f t="shared" si="1"/>
        <v>355.85809578316315</v>
      </c>
    </row>
    <row r="48" spans="2:36" x14ac:dyDescent="0.25">
      <c r="B48" s="1981">
        <v>210</v>
      </c>
      <c r="C48" s="1992">
        <v>2560.0571507932546</v>
      </c>
      <c r="D48" s="1983"/>
      <c r="E48" s="1984">
        <v>210</v>
      </c>
      <c r="F48" s="1990">
        <v>303.05824494390288</v>
      </c>
      <c r="H48" s="1981">
        <v>210</v>
      </c>
      <c r="I48" s="1992">
        <v>1873.6204802731679</v>
      </c>
      <c r="J48" s="1987"/>
      <c r="K48" s="1984">
        <v>210</v>
      </c>
      <c r="L48" s="1990">
        <v>257.2036639115455</v>
      </c>
      <c r="N48" s="1981">
        <v>210</v>
      </c>
      <c r="O48" s="1992">
        <v>2855.9766806322241</v>
      </c>
      <c r="P48" s="1987"/>
      <c r="Q48" s="1984">
        <v>210</v>
      </c>
      <c r="R48" s="1990">
        <v>287.72573191561992</v>
      </c>
      <c r="T48" s="1981">
        <v>210</v>
      </c>
      <c r="U48" s="1992">
        <v>5247.702571470415</v>
      </c>
      <c r="V48" s="1987"/>
      <c r="W48" s="1989">
        <v>210</v>
      </c>
      <c r="X48" s="1990">
        <v>475.01222704764649</v>
      </c>
      <c r="Z48" s="1991">
        <v>210</v>
      </c>
      <c r="AA48" s="1992">
        <v>2870.9965072883183</v>
      </c>
      <c r="AB48" s="1987"/>
      <c r="AC48" s="1989">
        <v>210</v>
      </c>
      <c r="AD48" s="1990">
        <v>426.55352923797159</v>
      </c>
      <c r="AF48" s="2007">
        <v>210</v>
      </c>
      <c r="AG48" s="2011">
        <f t="shared" si="0"/>
        <v>3081.670678091476</v>
      </c>
      <c r="AH48" s="2009"/>
      <c r="AI48" s="2007">
        <v>210</v>
      </c>
      <c r="AJ48" s="2012">
        <f t="shared" si="1"/>
        <v>349.9106794113373</v>
      </c>
    </row>
    <row r="49" spans="2:36" x14ac:dyDescent="0.25">
      <c r="B49" s="1981">
        <v>215</v>
      </c>
      <c r="C49" s="1992">
        <v>2529.6202981107358</v>
      </c>
      <c r="D49" s="1983"/>
      <c r="E49" s="1984">
        <v>215</v>
      </c>
      <c r="F49" s="1990">
        <v>298.05725386389679</v>
      </c>
      <c r="H49" s="1981">
        <v>215</v>
      </c>
      <c r="I49" s="1992">
        <v>1848.5119392006575</v>
      </c>
      <c r="J49" s="1987"/>
      <c r="K49" s="1984">
        <v>215</v>
      </c>
      <c r="L49" s="1990">
        <v>253.16313768584666</v>
      </c>
      <c r="N49" s="1981">
        <v>215</v>
      </c>
      <c r="O49" s="1992">
        <v>2826.8441003766939</v>
      </c>
      <c r="P49" s="1987"/>
      <c r="Q49" s="1984">
        <v>215</v>
      </c>
      <c r="R49" s="1990">
        <v>283.25570167604161</v>
      </c>
      <c r="T49" s="1981">
        <v>215</v>
      </c>
      <c r="U49" s="1992">
        <v>5218.1050352887505</v>
      </c>
      <c r="V49" s="1987"/>
      <c r="W49" s="1989">
        <v>215</v>
      </c>
      <c r="X49" s="1990">
        <v>467.44513987549146</v>
      </c>
      <c r="Z49" s="1991">
        <v>215</v>
      </c>
      <c r="AA49" s="1992">
        <v>2854.1641245458459</v>
      </c>
      <c r="AB49" s="1987"/>
      <c r="AC49" s="1989">
        <v>215</v>
      </c>
      <c r="AD49" s="1990">
        <v>419.27443680228498</v>
      </c>
      <c r="AF49" s="2007">
        <v>215</v>
      </c>
      <c r="AG49" s="2011">
        <f t="shared" si="0"/>
        <v>3055.4490995045367</v>
      </c>
      <c r="AH49" s="2009"/>
      <c r="AI49" s="2007">
        <v>215</v>
      </c>
      <c r="AJ49" s="2012">
        <f t="shared" si="1"/>
        <v>344.23913398071227</v>
      </c>
    </row>
    <row r="50" spans="2:36" x14ac:dyDescent="0.25">
      <c r="B50" s="1981">
        <v>220</v>
      </c>
      <c r="C50" s="1992">
        <v>2500.3696575045965</v>
      </c>
      <c r="D50" s="1983"/>
      <c r="E50" s="1984">
        <v>220</v>
      </c>
      <c r="F50" s="1990">
        <v>293.28038749664279</v>
      </c>
      <c r="H50" s="1981">
        <v>220</v>
      </c>
      <c r="I50" s="1992">
        <v>1824.5441466800278</v>
      </c>
      <c r="J50" s="1987"/>
      <c r="K50" s="1984">
        <v>220</v>
      </c>
      <c r="L50" s="1990">
        <v>249.30627174313392</v>
      </c>
      <c r="N50" s="1981">
        <v>220</v>
      </c>
      <c r="O50" s="1992">
        <v>2798.8440069945677</v>
      </c>
      <c r="P50" s="1987"/>
      <c r="Q50" s="1984">
        <v>220</v>
      </c>
      <c r="R50" s="1990">
        <v>278.98514510122834</v>
      </c>
      <c r="T50" s="1981">
        <v>220</v>
      </c>
      <c r="U50" s="1992">
        <v>5189.5787931205887</v>
      </c>
      <c r="V50" s="1987"/>
      <c r="W50" s="1989">
        <v>220</v>
      </c>
      <c r="X50" s="1990">
        <v>460.21707727020163</v>
      </c>
      <c r="Z50" s="1991">
        <v>220</v>
      </c>
      <c r="AA50" s="1992">
        <v>2838.4030358168761</v>
      </c>
      <c r="AB50" s="1987"/>
      <c r="AC50" s="1989">
        <v>220</v>
      </c>
      <c r="AD50" s="1990">
        <v>412.33436893346317</v>
      </c>
      <c r="AF50" s="2007">
        <v>220</v>
      </c>
      <c r="AG50" s="2011">
        <f t="shared" si="0"/>
        <v>3030.3479280233314</v>
      </c>
      <c r="AH50" s="2009"/>
      <c r="AI50" s="2007">
        <v>220</v>
      </c>
      <c r="AJ50" s="2012">
        <f t="shared" si="1"/>
        <v>338.82465010893395</v>
      </c>
    </row>
    <row r="51" spans="2:36" x14ac:dyDescent="0.25">
      <c r="B51" s="1981">
        <v>225</v>
      </c>
      <c r="C51" s="1992">
        <v>2472.2264961110823</v>
      </c>
      <c r="D51" s="1983"/>
      <c r="E51" s="1984">
        <v>225</v>
      </c>
      <c r="F51" s="1990">
        <v>288.71270419462508</v>
      </c>
      <c r="H51" s="1981">
        <v>225</v>
      </c>
      <c r="I51" s="1992">
        <v>1801.6410709997483</v>
      </c>
      <c r="J51" s="1987"/>
      <c r="K51" s="1984">
        <v>225</v>
      </c>
      <c r="L51" s="1990">
        <v>245.62082206454184</v>
      </c>
      <c r="N51" s="1981">
        <v>225</v>
      </c>
      <c r="O51" s="1992">
        <v>2771.9009013609516</v>
      </c>
      <c r="P51" s="1987"/>
      <c r="Q51" s="1984">
        <v>225</v>
      </c>
      <c r="R51" s="1990">
        <v>274.90076394686213</v>
      </c>
      <c r="T51" s="1981">
        <v>225</v>
      </c>
      <c r="U51" s="1992">
        <v>5162.0524253650301</v>
      </c>
      <c r="V51" s="1987"/>
      <c r="W51" s="1989">
        <v>225</v>
      </c>
      <c r="X51" s="1990">
        <v>453.3054375939858</v>
      </c>
      <c r="Z51" s="1991">
        <v>225</v>
      </c>
      <c r="AA51" s="1992">
        <v>2823.6418215005074</v>
      </c>
      <c r="AB51" s="1987"/>
      <c r="AC51" s="1989">
        <v>225</v>
      </c>
      <c r="AD51" s="1990">
        <v>405.71072399371496</v>
      </c>
      <c r="AF51" s="2007">
        <v>225</v>
      </c>
      <c r="AG51" s="2011">
        <f t="shared" si="0"/>
        <v>3006.2925430674636</v>
      </c>
      <c r="AH51" s="2009"/>
      <c r="AI51" s="2007">
        <v>225</v>
      </c>
      <c r="AJ51" s="2012">
        <f t="shared" si="1"/>
        <v>333.65009035874596</v>
      </c>
    </row>
    <row r="52" spans="2:36" x14ac:dyDescent="0.25">
      <c r="B52" s="1981">
        <v>230</v>
      </c>
      <c r="C52" s="1992">
        <v>2445.1189085929004</v>
      </c>
      <c r="D52" s="1983"/>
      <c r="E52" s="1984">
        <v>230</v>
      </c>
      <c r="F52" s="1990">
        <v>284.34056158402342</v>
      </c>
      <c r="H52" s="1981">
        <v>230</v>
      </c>
      <c r="I52" s="1992">
        <v>1779.7332909180195</v>
      </c>
      <c r="J52" s="1987"/>
      <c r="K52" s="1984">
        <v>230</v>
      </c>
      <c r="L52" s="1990">
        <v>242.09560932849743</v>
      </c>
      <c r="N52" s="1981">
        <v>230</v>
      </c>
      <c r="O52" s="1992">
        <v>2745.9458494922496</v>
      </c>
      <c r="P52" s="1987"/>
      <c r="Q52" s="1984">
        <v>230</v>
      </c>
      <c r="R52" s="1990">
        <v>270.99041633769633</v>
      </c>
      <c r="T52" s="1981">
        <v>230</v>
      </c>
      <c r="U52" s="1992">
        <v>5135.4607228212481</v>
      </c>
      <c r="V52" s="1987"/>
      <c r="W52" s="1989">
        <v>230</v>
      </c>
      <c r="X52" s="1990">
        <v>446.6895845688606</v>
      </c>
      <c r="Z52" s="1991">
        <v>230</v>
      </c>
      <c r="AA52" s="1992">
        <v>2809.815272395917</v>
      </c>
      <c r="AB52" s="1987"/>
      <c r="AC52" s="1989">
        <v>230</v>
      </c>
      <c r="AD52" s="1990">
        <v>399.38286570505721</v>
      </c>
      <c r="AF52" s="2007">
        <v>230</v>
      </c>
      <c r="AG52" s="2011">
        <f t="shared" si="0"/>
        <v>2983.2148088440672</v>
      </c>
      <c r="AH52" s="2009"/>
      <c r="AI52" s="2007">
        <v>230</v>
      </c>
      <c r="AJ52" s="2012">
        <f t="shared" si="1"/>
        <v>328.69980750482699</v>
      </c>
    </row>
    <row r="53" spans="2:36" x14ac:dyDescent="0.25">
      <c r="B53" s="1981">
        <v>235</v>
      </c>
      <c r="C53" s="1992">
        <v>2418.9810922001366</v>
      </c>
      <c r="D53" s="1983"/>
      <c r="E53" s="1984">
        <v>235</v>
      </c>
      <c r="F53" s="1990">
        <v>280.15147834410931</v>
      </c>
      <c r="H53" s="1981">
        <v>235</v>
      </c>
      <c r="I53" s="1992">
        <v>1758.7572924941708</v>
      </c>
      <c r="J53" s="1987"/>
      <c r="K53" s="1984">
        <v>235</v>
      </c>
      <c r="L53" s="1990">
        <v>238.72040564505036</v>
      </c>
      <c r="N53" s="1981">
        <v>235</v>
      </c>
      <c r="O53" s="1992">
        <v>2720.9157841268675</v>
      </c>
      <c r="P53" s="1987"/>
      <c r="Q53" s="1984">
        <v>235</v>
      </c>
      <c r="R53" s="1990">
        <v>267.24299374956888</v>
      </c>
      <c r="T53" s="1981">
        <v>235</v>
      </c>
      <c r="U53" s="1992">
        <v>5109.7440260076428</v>
      </c>
      <c r="V53" s="1987"/>
      <c r="W53" s="1989">
        <v>235</v>
      </c>
      <c r="X53" s="1990">
        <v>440.35063819581967</v>
      </c>
      <c r="Z53" s="1991">
        <v>235</v>
      </c>
      <c r="AA53" s="1992">
        <v>2796.8637290215029</v>
      </c>
      <c r="AB53" s="1987"/>
      <c r="AC53" s="1989">
        <v>235</v>
      </c>
      <c r="AD53" s="1990">
        <v>393.33191406848465</v>
      </c>
      <c r="AF53" s="2007">
        <v>235</v>
      </c>
      <c r="AG53" s="2011">
        <f t="shared" si="0"/>
        <v>2961.0523847700638</v>
      </c>
      <c r="AH53" s="2009"/>
      <c r="AI53" s="2007">
        <v>235</v>
      </c>
      <c r="AJ53" s="2012">
        <f t="shared" si="1"/>
        <v>323.95948600060655</v>
      </c>
    </row>
    <row r="54" spans="2:36" x14ac:dyDescent="0.25">
      <c r="B54" s="1981">
        <v>240</v>
      </c>
      <c r="C54" s="1992">
        <v>2393.7527123185637</v>
      </c>
      <c r="D54" s="1983"/>
      <c r="E54" s="1984">
        <v>240</v>
      </c>
      <c r="F54" s="1990">
        <v>276.13401326421484</v>
      </c>
      <c r="H54" s="1981">
        <v>240</v>
      </c>
      <c r="I54" s="1992">
        <v>1738.6548538093386</v>
      </c>
      <c r="J54" s="1987"/>
      <c r="K54" s="1984">
        <v>240</v>
      </c>
      <c r="L54" s="1990">
        <v>235.48583544841384</v>
      </c>
      <c r="N54" s="1981">
        <v>240</v>
      </c>
      <c r="O54" s="1992">
        <v>2696.7528936083504</v>
      </c>
      <c r="P54" s="1987"/>
      <c r="Q54" s="1984">
        <v>240</v>
      </c>
      <c r="R54" s="1990">
        <v>263.64831336866592</v>
      </c>
      <c r="T54" s="1981">
        <v>240</v>
      </c>
      <c r="U54" s="1992">
        <v>5084.8476470660789</v>
      </c>
      <c r="V54" s="1987"/>
      <c r="W54" s="1989">
        <v>240</v>
      </c>
      <c r="X54" s="1990">
        <v>434.27129180910816</v>
      </c>
      <c r="Z54" s="1991">
        <v>240</v>
      </c>
      <c r="AA54" s="1992">
        <v>2784.7325035191316</v>
      </c>
      <c r="AB54" s="1987"/>
      <c r="AC54" s="1989">
        <v>240</v>
      </c>
      <c r="AD54" s="1990">
        <v>387.54056241824134</v>
      </c>
      <c r="AF54" s="2007">
        <v>240</v>
      </c>
      <c r="AG54" s="2011">
        <f t="shared" si="0"/>
        <v>2939.7481220642926</v>
      </c>
      <c r="AH54" s="2009"/>
      <c r="AI54" s="2007">
        <v>240</v>
      </c>
      <c r="AJ54" s="2012">
        <f t="shared" si="1"/>
        <v>319.4160032617288</v>
      </c>
    </row>
    <row r="55" spans="2:36" x14ac:dyDescent="0.25">
      <c r="B55" s="1981">
        <v>245</v>
      </c>
      <c r="C55" s="1992">
        <v>2369.3783455930925</v>
      </c>
      <c r="D55" s="1983"/>
      <c r="E55" s="1984">
        <v>245</v>
      </c>
      <c r="F55" s="1990">
        <v>272.2776591100523</v>
      </c>
      <c r="H55" s="1981">
        <v>245</v>
      </c>
      <c r="I55" s="1992">
        <v>1719.3725050215705</v>
      </c>
      <c r="J55" s="1987"/>
      <c r="K55" s="1984">
        <v>245</v>
      </c>
      <c r="L55" s="1990">
        <v>232.38328852510907</v>
      </c>
      <c r="N55" s="1981">
        <v>245</v>
      </c>
      <c r="O55" s="1992">
        <v>2673.4040855991352</v>
      </c>
      <c r="P55" s="1987"/>
      <c r="Q55" s="1984">
        <v>245</v>
      </c>
      <c r="R55" s="1990">
        <v>260.1970236312788</v>
      </c>
      <c r="T55" s="1981">
        <v>245</v>
      </c>
      <c r="U55" s="1992">
        <v>5060.7213624533724</v>
      </c>
      <c r="V55" s="1987"/>
      <c r="W55" s="1989">
        <v>245</v>
      </c>
      <c r="X55" s="1990">
        <v>428.43565153201257</v>
      </c>
      <c r="Z55" s="1991">
        <v>245</v>
      </c>
      <c r="AA55" s="1992">
        <v>2773.3713723456135</v>
      </c>
      <c r="AB55" s="1987"/>
      <c r="AC55" s="1989">
        <v>245</v>
      </c>
      <c r="AD55" s="1990">
        <v>381.99291687761377</v>
      </c>
      <c r="AF55" s="2007">
        <v>245</v>
      </c>
      <c r="AG55" s="2011">
        <f t="shared" si="0"/>
        <v>2919.2495342025568</v>
      </c>
      <c r="AH55" s="2009"/>
      <c r="AI55" s="2007">
        <v>245</v>
      </c>
      <c r="AJ55" s="2012">
        <f t="shared" si="1"/>
        <v>315.05730793521332</v>
      </c>
    </row>
    <row r="56" spans="2:36" x14ac:dyDescent="0.25">
      <c r="B56" s="1981">
        <v>250</v>
      </c>
      <c r="C56" s="1992">
        <v>2345.8069897781957</v>
      </c>
      <c r="D56" s="1983"/>
      <c r="E56" s="1984">
        <v>250</v>
      </c>
      <c r="F56" s="1990">
        <v>268.57274922607894</v>
      </c>
      <c r="H56" s="1981">
        <v>250</v>
      </c>
      <c r="I56" s="1992">
        <v>1700.8610532091795</v>
      </c>
      <c r="J56" s="1987"/>
      <c r="K56" s="1984">
        <v>250</v>
      </c>
      <c r="L56" s="1990">
        <v>229.40484347873712</v>
      </c>
      <c r="N56" s="1981">
        <v>250</v>
      </c>
      <c r="O56" s="1992">
        <v>2650.8205151486627</v>
      </c>
      <c r="P56" s="1987"/>
      <c r="Q56" s="1984">
        <v>250</v>
      </c>
      <c r="R56" s="1990">
        <v>256.8805210987972</v>
      </c>
      <c r="T56" s="1981">
        <v>250</v>
      </c>
      <c r="U56" s="1992">
        <v>5037.3189665097843</v>
      </c>
      <c r="V56" s="1987"/>
      <c r="W56" s="1989">
        <v>250</v>
      </c>
      <c r="X56" s="1990">
        <v>422.82909499795545</v>
      </c>
      <c r="Z56" s="1991">
        <v>250</v>
      </c>
      <c r="AA56" s="1992">
        <v>2762.7341298412184</v>
      </c>
      <c r="AB56" s="1987"/>
      <c r="AC56" s="1989">
        <v>250</v>
      </c>
      <c r="AD56" s="1990">
        <v>376.67435508002467</v>
      </c>
      <c r="AF56" s="2007">
        <v>250</v>
      </c>
      <c r="AG56" s="2011">
        <f t="shared" si="0"/>
        <v>2899.5083308974076</v>
      </c>
      <c r="AH56" s="2009"/>
      <c r="AI56" s="2007">
        <v>250</v>
      </c>
      <c r="AJ56" s="2012">
        <f t="shared" si="1"/>
        <v>310.87231277631867</v>
      </c>
    </row>
    <row r="57" spans="2:36" x14ac:dyDescent="0.25">
      <c r="B57" s="1981">
        <v>255</v>
      </c>
      <c r="C57" s="1992">
        <v>2358.7698258363789</v>
      </c>
      <c r="D57" s="1983"/>
      <c r="E57" s="1984">
        <v>255</v>
      </c>
      <c r="F57" s="1990">
        <v>276.54441725611815</v>
      </c>
      <c r="H57" s="1981">
        <v>255</v>
      </c>
      <c r="I57" s="1992">
        <v>1718.8533577795331</v>
      </c>
      <c r="J57" s="1987"/>
      <c r="K57" s="1984">
        <v>255</v>
      </c>
      <c r="L57" s="1990">
        <v>238.077242329195</v>
      </c>
      <c r="N57" s="1981">
        <v>255</v>
      </c>
      <c r="O57" s="1992">
        <v>2664.7353629520198</v>
      </c>
      <c r="P57" s="1987"/>
      <c r="Q57" s="1984">
        <v>255</v>
      </c>
      <c r="R57" s="1990">
        <v>265.22491924241461</v>
      </c>
      <c r="T57" s="1981">
        <v>255</v>
      </c>
      <c r="U57" s="1992">
        <v>5014.597877548902</v>
      </c>
      <c r="V57" s="1987"/>
      <c r="W57" s="1989">
        <v>255</v>
      </c>
      <c r="X57" s="1990">
        <v>417.43814669264054</v>
      </c>
      <c r="Z57" s="1991">
        <v>255</v>
      </c>
      <c r="AA57" s="1992">
        <v>2752.7781943195273</v>
      </c>
      <c r="AB57" s="1987"/>
      <c r="AC57" s="1989">
        <v>255</v>
      </c>
      <c r="AD57" s="1990">
        <v>371.57140151117733</v>
      </c>
      <c r="AF57" s="2007">
        <v>255</v>
      </c>
      <c r="AG57" s="2011">
        <f t="shared" si="0"/>
        <v>2901.9469236872724</v>
      </c>
      <c r="AH57" s="2009"/>
      <c r="AI57" s="2007">
        <v>255</v>
      </c>
      <c r="AJ57" s="2012">
        <f t="shared" si="1"/>
        <v>313.7712254063091</v>
      </c>
    </row>
    <row r="58" spans="2:36" x14ac:dyDescent="0.25">
      <c r="B58" s="1981">
        <v>260</v>
      </c>
      <c r="C58" s="1992">
        <v>2335.9790143227538</v>
      </c>
      <c r="D58" s="1983"/>
      <c r="E58" s="1984">
        <v>260</v>
      </c>
      <c r="F58" s="1990">
        <v>272.89454721876155</v>
      </c>
      <c r="H58" s="1981">
        <v>260</v>
      </c>
      <c r="I58" s="1992">
        <v>1701.0631386992752</v>
      </c>
      <c r="J58" s="1987"/>
      <c r="K58" s="1984">
        <v>260</v>
      </c>
      <c r="L58" s="1990">
        <v>235.10385374991202</v>
      </c>
      <c r="N58" s="1981">
        <v>260</v>
      </c>
      <c r="O58" s="1992">
        <v>2642.8626461051131</v>
      </c>
      <c r="P58" s="1987"/>
      <c r="Q58" s="1984">
        <v>260</v>
      </c>
      <c r="R58" s="1990">
        <v>261.93300653675584</v>
      </c>
      <c r="T58" s="1981">
        <v>260</v>
      </c>
      <c r="U58" s="1992">
        <v>4992.5187893986431</v>
      </c>
      <c r="V58" s="1987"/>
      <c r="W58" s="1989">
        <v>260</v>
      </c>
      <c r="X58" s="1990">
        <v>412.25036767979367</v>
      </c>
      <c r="Z58" s="1991">
        <v>260</v>
      </c>
      <c r="AA58" s="1992">
        <v>2743.4642596084605</v>
      </c>
      <c r="AB58" s="1987"/>
      <c r="AC58" s="1989">
        <v>260</v>
      </c>
      <c r="AD58" s="1990">
        <v>366.67161723479865</v>
      </c>
      <c r="AF58" s="2007">
        <v>260</v>
      </c>
      <c r="AG58" s="2011">
        <f t="shared" si="0"/>
        <v>2883.1775696268487</v>
      </c>
      <c r="AH58" s="2009"/>
      <c r="AI58" s="2007">
        <v>260</v>
      </c>
      <c r="AJ58" s="2012">
        <f t="shared" si="1"/>
        <v>309.77067848400441</v>
      </c>
    </row>
    <row r="59" spans="2:36" x14ac:dyDescent="0.25">
      <c r="B59" s="1981">
        <v>265</v>
      </c>
      <c r="C59" s="1992">
        <v>2354.6369305815592</v>
      </c>
      <c r="D59" s="1983"/>
      <c r="E59" s="1984">
        <v>265</v>
      </c>
      <c r="F59" s="1990">
        <v>271.99755559236417</v>
      </c>
      <c r="H59" s="1981">
        <v>265</v>
      </c>
      <c r="I59" s="1992">
        <v>1724.6942222579389</v>
      </c>
      <c r="J59" s="1987"/>
      <c r="K59" s="1984">
        <v>265</v>
      </c>
      <c r="L59" s="1990">
        <v>234.86046682465883</v>
      </c>
      <c r="N59" s="1981">
        <v>265</v>
      </c>
      <c r="O59" s="1992">
        <v>2621.6561499301433</v>
      </c>
      <c r="P59" s="1987"/>
      <c r="Q59" s="1984">
        <v>265</v>
      </c>
      <c r="R59" s="1990">
        <v>258.7622373439616</v>
      </c>
      <c r="T59" s="1981">
        <v>265</v>
      </c>
      <c r="U59" s="1992">
        <v>4971.045362390485</v>
      </c>
      <c r="V59" s="1987"/>
      <c r="W59" s="1989">
        <v>265</v>
      </c>
      <c r="X59" s="1990">
        <v>407.2542578107861</v>
      </c>
      <c r="Z59" s="1991">
        <v>265</v>
      </c>
      <c r="AA59" s="1992">
        <v>2734.7559860394931</v>
      </c>
      <c r="AB59" s="1987"/>
      <c r="AC59" s="1989">
        <v>265</v>
      </c>
      <c r="AD59" s="1990">
        <v>361.96350210225859</v>
      </c>
      <c r="AF59" s="2007">
        <v>265</v>
      </c>
      <c r="AG59" s="2011">
        <f t="shared" si="0"/>
        <v>2881.3577302399235</v>
      </c>
      <c r="AH59" s="2009"/>
      <c r="AI59" s="2007">
        <v>265</v>
      </c>
      <c r="AJ59" s="2012">
        <f t="shared" si="1"/>
        <v>306.96760393480588</v>
      </c>
    </row>
    <row r="60" spans="2:36" x14ac:dyDescent="0.25">
      <c r="B60" s="1981">
        <v>270</v>
      </c>
      <c r="C60" s="1992">
        <v>2332.4496872861864</v>
      </c>
      <c r="D60" s="1983"/>
      <c r="E60" s="1984">
        <v>270</v>
      </c>
      <c r="F60" s="1990">
        <v>268.56186355761275</v>
      </c>
      <c r="H60" s="1981">
        <v>270</v>
      </c>
      <c r="I60" s="1992">
        <v>1707.4540730558956</v>
      </c>
      <c r="J60" s="1987"/>
      <c r="K60" s="1984">
        <v>270</v>
      </c>
      <c r="L60" s="1990">
        <v>232.05677366506302</v>
      </c>
      <c r="N60" s="1981">
        <v>270</v>
      </c>
      <c r="O60" s="1992">
        <v>2601.0788621675561</v>
      </c>
      <c r="P60" s="1987"/>
      <c r="Q60" s="1984">
        <v>270</v>
      </c>
      <c r="R60" s="1990">
        <v>255.70588146887286</v>
      </c>
      <c r="T60" s="1981">
        <v>270</v>
      </c>
      <c r="U60" s="1992">
        <v>4950.1439486831969</v>
      </c>
      <c r="V60" s="1987"/>
      <c r="W60" s="1989">
        <v>270</v>
      </c>
      <c r="X60" s="1990">
        <v>402.43916879984687</v>
      </c>
      <c r="Z60" s="1991">
        <v>270</v>
      </c>
      <c r="AA60" s="1992">
        <v>2726.6197257713966</v>
      </c>
      <c r="AB60" s="1987"/>
      <c r="AC60" s="1989">
        <v>270</v>
      </c>
      <c r="AD60" s="1990">
        <v>357.43640782778778</v>
      </c>
      <c r="AF60" s="2007">
        <v>270</v>
      </c>
      <c r="AG60" s="2011">
        <f t="shared" si="0"/>
        <v>2863.5492593928466</v>
      </c>
      <c r="AH60" s="2009"/>
      <c r="AI60" s="2007">
        <v>270</v>
      </c>
      <c r="AJ60" s="2012">
        <f t="shared" si="1"/>
        <v>303.24001906383666</v>
      </c>
    </row>
    <row r="61" spans="2:36" x14ac:dyDescent="0.25">
      <c r="B61" s="1981">
        <v>275</v>
      </c>
      <c r="C61" s="1992">
        <v>2310.9138584035932</v>
      </c>
      <c r="D61" s="1983"/>
      <c r="E61" s="1984">
        <v>275</v>
      </c>
      <c r="F61" s="1990">
        <v>265.24855132778168</v>
      </c>
      <c r="H61" s="1981">
        <v>275</v>
      </c>
      <c r="I61" s="1992">
        <v>1690.8405264344992</v>
      </c>
      <c r="J61" s="1987"/>
      <c r="K61" s="1984">
        <v>275</v>
      </c>
      <c r="L61" s="1990">
        <v>229.35503298399811</v>
      </c>
      <c r="N61" s="1981">
        <v>275</v>
      </c>
      <c r="O61" s="1992">
        <v>2581.0964623584919</v>
      </c>
      <c r="P61" s="1987"/>
      <c r="Q61" s="1984">
        <v>275</v>
      </c>
      <c r="R61" s="1990">
        <v>252.75769818506828</v>
      </c>
      <c r="T61" s="1981">
        <v>275</v>
      </c>
      <c r="U61" s="1992">
        <v>4929.7833475512753</v>
      </c>
      <c r="V61" s="1987"/>
      <c r="W61" s="1989">
        <v>275</v>
      </c>
      <c r="X61" s="1990">
        <v>397.79522678199135</v>
      </c>
      <c r="Z61" s="1991">
        <v>275</v>
      </c>
      <c r="AA61" s="1992">
        <v>2719.0242780786675</v>
      </c>
      <c r="AB61" s="1987"/>
      <c r="AC61" s="1989">
        <v>275</v>
      </c>
      <c r="AD61" s="1990">
        <v>353.08046054640067</v>
      </c>
      <c r="AF61" s="2007">
        <v>275</v>
      </c>
      <c r="AG61" s="2011">
        <f t="shared" si="0"/>
        <v>2846.331694565305</v>
      </c>
      <c r="AH61" s="2009"/>
      <c r="AI61" s="2007">
        <v>275</v>
      </c>
      <c r="AJ61" s="2012">
        <f t="shared" si="1"/>
        <v>299.64739396504802</v>
      </c>
    </row>
    <row r="62" spans="2:36" x14ac:dyDescent="0.25">
      <c r="B62" s="1981">
        <v>280</v>
      </c>
      <c r="C62" s="1992">
        <v>2289.9947058334824</v>
      </c>
      <c r="D62" s="1983"/>
      <c r="E62" s="1984">
        <v>280</v>
      </c>
      <c r="F62" s="1990">
        <v>262.05106284189299</v>
      </c>
      <c r="H62" s="1981">
        <v>280</v>
      </c>
      <c r="I62" s="1992">
        <v>1674.82002271684</v>
      </c>
      <c r="J62" s="1987"/>
      <c r="K62" s="1984">
        <v>280</v>
      </c>
      <c r="L62" s="1990">
        <v>226.74978304154257</v>
      </c>
      <c r="N62" s="1981">
        <v>280</v>
      </c>
      <c r="O62" s="1992">
        <v>2561.6770815054447</v>
      </c>
      <c r="P62" s="1987"/>
      <c r="Q62" s="1984">
        <v>280</v>
      </c>
      <c r="R62" s="1990">
        <v>249.91189253230138</v>
      </c>
      <c r="T62" s="1981">
        <v>280</v>
      </c>
      <c r="U62" s="1992">
        <v>4909.9345868924765</v>
      </c>
      <c r="V62" s="1987"/>
      <c r="W62" s="1989">
        <v>280</v>
      </c>
      <c r="X62" s="1990">
        <v>393.31326316830564</v>
      </c>
      <c r="Z62" s="1991">
        <v>280</v>
      </c>
      <c r="AA62" s="1992">
        <v>2711.9406708590591</v>
      </c>
      <c r="AB62" s="1987"/>
      <c r="AC62" s="1989">
        <v>280</v>
      </c>
      <c r="AD62" s="1990">
        <v>348.88649166918259</v>
      </c>
      <c r="AF62" s="2007">
        <v>280</v>
      </c>
      <c r="AG62" s="2011">
        <f t="shared" si="0"/>
        <v>2829.6734135614606</v>
      </c>
      <c r="AH62" s="2009"/>
      <c r="AI62" s="2007">
        <v>280</v>
      </c>
      <c r="AJ62" s="2012">
        <f t="shared" si="1"/>
        <v>296.18249865064502</v>
      </c>
    </row>
    <row r="63" spans="2:36" x14ac:dyDescent="0.25">
      <c r="B63" s="1981">
        <v>285</v>
      </c>
      <c r="C63" s="1992">
        <v>2269.6599222889222</v>
      </c>
      <c r="D63" s="1983"/>
      <c r="E63" s="1984">
        <v>285</v>
      </c>
      <c r="F63" s="1990">
        <v>258.9633021134232</v>
      </c>
      <c r="H63" s="1981">
        <v>285</v>
      </c>
      <c r="I63" s="1992">
        <v>1659.3613569277741</v>
      </c>
      <c r="J63" s="1987"/>
      <c r="K63" s="1984">
        <v>285</v>
      </c>
      <c r="L63" s="1990">
        <v>224.23594537776998</v>
      </c>
      <c r="N63" s="1981">
        <v>285</v>
      </c>
      <c r="O63" s="1992">
        <v>2542.7910870317805</v>
      </c>
      <c r="P63" s="1987"/>
      <c r="Q63" s="1984">
        <v>285</v>
      </c>
      <c r="R63" s="1990">
        <v>247.16307621420177</v>
      </c>
      <c r="T63" s="1981">
        <v>285</v>
      </c>
      <c r="U63" s="1992">
        <v>4890.5707277345246</v>
      </c>
      <c r="V63" s="1987"/>
      <c r="W63" s="1989">
        <v>285</v>
      </c>
      <c r="X63" s="1990">
        <v>388.98475277962109</v>
      </c>
      <c r="Z63" s="1991">
        <v>285</v>
      </c>
      <c r="AA63" s="1992">
        <v>2705.3419651402978</v>
      </c>
      <c r="AB63" s="1987"/>
      <c r="AC63" s="1989">
        <v>285</v>
      </c>
      <c r="AD63" s="1990">
        <v>344.84597601696612</v>
      </c>
      <c r="AF63" s="2007">
        <v>285</v>
      </c>
      <c r="AG63" s="2011">
        <f t="shared" si="0"/>
        <v>2813.5450118246599</v>
      </c>
      <c r="AH63" s="2009"/>
      <c r="AI63" s="2007">
        <v>285</v>
      </c>
      <c r="AJ63" s="2012">
        <f t="shared" si="1"/>
        <v>292.83861050039638</v>
      </c>
    </row>
    <row r="64" spans="2:36" x14ac:dyDescent="0.25">
      <c r="B64" s="1981">
        <v>290</v>
      </c>
      <c r="C64" s="1992">
        <v>2249.8794221609974</v>
      </c>
      <c r="D64" s="1983"/>
      <c r="E64" s="1984">
        <v>290</v>
      </c>
      <c r="F64" s="1990">
        <v>255.9795935687128</v>
      </c>
      <c r="H64" s="1981">
        <v>290</v>
      </c>
      <c r="I64" s="1992">
        <v>1644.4354758242296</v>
      </c>
      <c r="J64" s="1987"/>
      <c r="K64" s="1984">
        <v>290</v>
      </c>
      <c r="L64" s="1990">
        <v>221.80879177136856</v>
      </c>
      <c r="N64" s="1981">
        <v>290</v>
      </c>
      <c r="O64" s="1992">
        <v>2524.4108899868415</v>
      </c>
      <c r="P64" s="1987"/>
      <c r="Q64" s="1984">
        <v>290</v>
      </c>
      <c r="R64" s="1990">
        <v>244.50623254104542</v>
      </c>
      <c r="T64" s="1981">
        <v>290</v>
      </c>
      <c r="U64" s="1992">
        <v>4871.6666889653079</v>
      </c>
      <c r="V64" s="1987"/>
      <c r="W64" s="1989">
        <v>290</v>
      </c>
      <c r="X64" s="1990">
        <v>384.80175838016282</v>
      </c>
      <c r="Z64" s="1991">
        <v>290</v>
      </c>
      <c r="AA64" s="1992">
        <v>2699.2030798102719</v>
      </c>
      <c r="AB64" s="1987"/>
      <c r="AC64" s="1989">
        <v>290</v>
      </c>
      <c r="AD64" s="1990">
        <v>340.9509763539757</v>
      </c>
      <c r="AF64" s="2007">
        <v>290</v>
      </c>
      <c r="AG64" s="2011">
        <f t="shared" si="0"/>
        <v>2797.9191113495299</v>
      </c>
      <c r="AH64" s="2009"/>
      <c r="AI64" s="2007">
        <v>290</v>
      </c>
      <c r="AJ64" s="2012">
        <f t="shared" si="1"/>
        <v>289.60947052305306</v>
      </c>
    </row>
    <row r="65" spans="2:36" x14ac:dyDescent="0.25">
      <c r="B65" s="1981">
        <v>295</v>
      </c>
      <c r="C65" s="1992">
        <v>2230.6251536197351</v>
      </c>
      <c r="D65" s="1983"/>
      <c r="E65" s="1984">
        <v>295</v>
      </c>
      <c r="F65" s="1990">
        <v>253.09464641875738</v>
      </c>
      <c r="H65" s="1981">
        <v>295</v>
      </c>
      <c r="I65" s="1992">
        <v>1630.0152955648286</v>
      </c>
      <c r="J65" s="1987"/>
      <c r="K65" s="1984">
        <v>295</v>
      </c>
      <c r="L65" s="1990">
        <v>219.46391455840472</v>
      </c>
      <c r="N65" s="1981">
        <v>295</v>
      </c>
      <c r="O65" s="1992">
        <v>2506.5107718573017</v>
      </c>
      <c r="P65" s="1987"/>
      <c r="Q65" s="1984">
        <v>295</v>
      </c>
      <c r="R65" s="1990">
        <v>241.93668493766486</v>
      </c>
      <c r="T65" s="1981">
        <v>295</v>
      </c>
      <c r="U65" s="1992">
        <v>4853.1990898870918</v>
      </c>
      <c r="V65" s="1987"/>
      <c r="W65" s="1989">
        <v>295</v>
      </c>
      <c r="X65" s="1990">
        <v>380.75688085183378</v>
      </c>
      <c r="Z65" s="1991">
        <v>295</v>
      </c>
      <c r="AA65" s="1992">
        <v>2693.5006341712469</v>
      </c>
      <c r="AB65" s="1987"/>
      <c r="AC65" s="1989">
        <v>295</v>
      </c>
      <c r="AD65" s="1990">
        <v>337.19409356211486</v>
      </c>
      <c r="AF65" s="2007">
        <v>295</v>
      </c>
      <c r="AG65" s="2011">
        <f t="shared" si="0"/>
        <v>2782.770189020041</v>
      </c>
      <c r="AH65" s="2009"/>
      <c r="AI65" s="2007">
        <v>295</v>
      </c>
      <c r="AJ65" s="2012">
        <f t="shared" si="1"/>
        <v>286.48924406575509</v>
      </c>
    </row>
    <row r="66" spans="2:36" x14ac:dyDescent="0.25">
      <c r="B66" s="1981">
        <v>300</v>
      </c>
      <c r="C66" s="1992">
        <v>2211.8709294766627</v>
      </c>
      <c r="D66" s="1983"/>
      <c r="E66" s="1984">
        <v>300</v>
      </c>
      <c r="F66" s="1990">
        <v>250.30352259381837</v>
      </c>
      <c r="H66" s="1981">
        <v>300</v>
      </c>
      <c r="I66" s="1992">
        <v>1616.075537611074</v>
      </c>
      <c r="J66" s="1987"/>
      <c r="K66" s="1984">
        <v>300</v>
      </c>
      <c r="L66" s="1990">
        <v>217.19719991920601</v>
      </c>
      <c r="N66" s="1981">
        <v>300</v>
      </c>
      <c r="O66" s="1992">
        <v>2489.0667286973921</v>
      </c>
      <c r="P66" s="1987"/>
      <c r="Q66" s="1984">
        <v>300</v>
      </c>
      <c r="R66" s="1990">
        <v>239.45006860057194</v>
      </c>
      <c r="T66" s="1981">
        <v>300</v>
      </c>
      <c r="U66" s="1992">
        <v>4835.1461085153296</v>
      </c>
      <c r="V66" s="1987"/>
      <c r="W66" s="1989">
        <v>300</v>
      </c>
      <c r="X66" s="1990">
        <v>376.84321435107853</v>
      </c>
      <c r="Z66" s="1991">
        <v>300</v>
      </c>
      <c r="AA66" s="1992">
        <v>2688.212806238676</v>
      </c>
      <c r="AB66" s="1987"/>
      <c r="AC66" s="1989">
        <v>300</v>
      </c>
      <c r="AD66" s="1990">
        <v>333.56842179782711</v>
      </c>
      <c r="AF66" s="2007">
        <v>300</v>
      </c>
      <c r="AG66" s="2011">
        <f t="shared" si="0"/>
        <v>2768.0744221078266</v>
      </c>
      <c r="AH66" s="2009"/>
      <c r="AI66" s="2007">
        <v>300</v>
      </c>
      <c r="AJ66" s="2012">
        <f t="shared" si="1"/>
        <v>283.47248545250039</v>
      </c>
    </row>
    <row r="67" spans="2:36" x14ac:dyDescent="0.25">
      <c r="B67" s="1981">
        <v>305</v>
      </c>
      <c r="C67" s="1992">
        <v>2193.5922746585356</v>
      </c>
      <c r="D67" s="1983"/>
      <c r="E67" s="1984">
        <v>305</v>
      </c>
      <c r="F67" s="1990">
        <v>247.60160783201047</v>
      </c>
      <c r="H67" s="1981">
        <v>305</v>
      </c>
      <c r="I67" s="1992">
        <v>1602.5925807680781</v>
      </c>
      <c r="J67" s="1987"/>
      <c r="K67" s="1984">
        <v>305</v>
      </c>
      <c r="L67" s="1990">
        <v>215.00480379276797</v>
      </c>
      <c r="N67" s="1981">
        <v>305</v>
      </c>
      <c r="O67" s="1992">
        <v>2472.0563305905739</v>
      </c>
      <c r="P67" s="1987"/>
      <c r="Q67" s="1984">
        <v>305</v>
      </c>
      <c r="R67" s="1990">
        <v>237.04230494290007</v>
      </c>
      <c r="T67" s="1981">
        <v>305</v>
      </c>
      <c r="U67" s="1992">
        <v>4817.4873538152751</v>
      </c>
      <c r="V67" s="1987"/>
      <c r="W67" s="1989">
        <v>305</v>
      </c>
      <c r="X67" s="1990">
        <v>373.0543058765403</v>
      </c>
      <c r="Z67" s="1991">
        <v>305</v>
      </c>
      <c r="AA67" s="1992">
        <v>2683.3192049778131</v>
      </c>
      <c r="AB67" s="1987"/>
      <c r="AC67" s="1989">
        <v>305</v>
      </c>
      <c r="AD67" s="1990">
        <v>330.06750805975679</v>
      </c>
      <c r="AF67" s="2007">
        <v>305</v>
      </c>
      <c r="AG67" s="2011">
        <f t="shared" si="0"/>
        <v>2753.809548962055</v>
      </c>
      <c r="AH67" s="2009"/>
      <c r="AI67" s="2007">
        <v>305</v>
      </c>
      <c r="AJ67" s="2012">
        <f t="shared" si="1"/>
        <v>280.55410610079514</v>
      </c>
    </row>
    <row r="68" spans="2:36" x14ac:dyDescent="0.25">
      <c r="B68" s="1981">
        <v>310</v>
      </c>
      <c r="C68" s="1992">
        <v>2175.766288419034</v>
      </c>
      <c r="D68" s="1983"/>
      <c r="E68" s="1984">
        <v>310</v>
      </c>
      <c r="F68" s="1990">
        <v>244.9845855657629</v>
      </c>
      <c r="H68" s="1981">
        <v>310</v>
      </c>
      <c r="I68" s="1992">
        <v>1589.5443275427483</v>
      </c>
      <c r="J68" s="1987"/>
      <c r="K68" s="1984">
        <v>310</v>
      </c>
      <c r="L68" s="1990">
        <v>212.88313012202184</v>
      </c>
      <c r="N68" s="1981">
        <v>310</v>
      </c>
      <c r="O68" s="1992">
        <v>2455.4585947116971</v>
      </c>
      <c r="P68" s="1987"/>
      <c r="Q68" s="1984">
        <v>310</v>
      </c>
      <c r="R68" s="1990">
        <v>234.70957851241886</v>
      </c>
      <c r="T68" s="1981">
        <v>310</v>
      </c>
      <c r="U68" s="1992">
        <v>4800.2037503028168</v>
      </c>
      <c r="V68" s="1987"/>
      <c r="W68" s="1989">
        <v>310</v>
      </c>
      <c r="X68" s="1990">
        <v>369.38411874953118</v>
      </c>
      <c r="Z68" s="1991">
        <v>310</v>
      </c>
      <c r="AA68" s="1992">
        <v>2678.800754904546</v>
      </c>
      <c r="AB68" s="1987"/>
      <c r="AC68" s="1989">
        <v>310</v>
      </c>
      <c r="AD68" s="1990">
        <v>326.68531566921592</v>
      </c>
      <c r="AF68" s="2007">
        <v>310</v>
      </c>
      <c r="AG68" s="2011">
        <f t="shared" si="0"/>
        <v>2739.9547431761684</v>
      </c>
      <c r="AH68" s="2009"/>
      <c r="AI68" s="2007">
        <v>310</v>
      </c>
      <c r="AJ68" s="2012">
        <f t="shared" si="1"/>
        <v>277.72934572379012</v>
      </c>
    </row>
    <row r="69" spans="2:36" x14ac:dyDescent="0.25">
      <c r="B69" s="1981">
        <v>315</v>
      </c>
      <c r="C69" s="1992">
        <v>2158.3715196528387</v>
      </c>
      <c r="D69" s="1983"/>
      <c r="E69" s="1984">
        <v>315</v>
      </c>
      <c r="F69" s="1990">
        <v>242.44841329528668</v>
      </c>
      <c r="H69" s="1981">
        <v>315</v>
      </c>
      <c r="I69" s="1992">
        <v>1576.9100832286986</v>
      </c>
      <c r="J69" s="1987"/>
      <c r="K69" s="1984">
        <v>315</v>
      </c>
      <c r="L69" s="1990">
        <v>210.82881117098148</v>
      </c>
      <c r="N69" s="1981">
        <v>315</v>
      </c>
      <c r="O69" s="1992">
        <v>2439.253870478477</v>
      </c>
      <c r="P69" s="1987"/>
      <c r="Q69" s="1984">
        <v>315</v>
      </c>
      <c r="R69" s="1990">
        <v>232.44831610783373</v>
      </c>
      <c r="T69" s="1981">
        <v>315</v>
      </c>
      <c r="U69" s="1992">
        <v>4783.2774336356833</v>
      </c>
      <c r="V69" s="1987"/>
      <c r="W69" s="1989">
        <v>315</v>
      </c>
      <c r="X69" s="1990">
        <v>365.82699957254943</v>
      </c>
      <c r="Z69" s="1991">
        <v>315</v>
      </c>
      <c r="AA69" s="1992">
        <v>2674.6395916766046</v>
      </c>
      <c r="AB69" s="1987"/>
      <c r="AC69" s="1989">
        <v>315</v>
      </c>
      <c r="AD69" s="1990">
        <v>323.41619122870247</v>
      </c>
      <c r="AF69" s="2007">
        <v>315</v>
      </c>
      <c r="AG69" s="2011">
        <f t="shared" si="0"/>
        <v>2726.4904997344606</v>
      </c>
      <c r="AH69" s="2009"/>
      <c r="AI69" s="2007">
        <v>315</v>
      </c>
      <c r="AJ69" s="2012">
        <f t="shared" si="1"/>
        <v>274.99374627507075</v>
      </c>
    </row>
    <row r="70" spans="2:36" x14ac:dyDescent="0.25">
      <c r="B70" s="1981">
        <v>320</v>
      </c>
      <c r="C70" s="1992">
        <v>2141.3878538807598</v>
      </c>
      <c r="D70" s="1983"/>
      <c r="E70" s="1984">
        <v>320</v>
      </c>
      <c r="F70" s="1990">
        <v>239.98930117702986</v>
      </c>
      <c r="H70" s="1981">
        <v>320</v>
      </c>
      <c r="I70" s="1992">
        <v>1564.670446326005</v>
      </c>
      <c r="J70" s="1987"/>
      <c r="K70" s="1984">
        <v>320</v>
      </c>
      <c r="L70" s="1990">
        <v>208.83868968716149</v>
      </c>
      <c r="N70" s="1981">
        <v>320</v>
      </c>
      <c r="O70" s="1992">
        <v>2423.4237354700263</v>
      </c>
      <c r="P70" s="1987"/>
      <c r="Q70" s="1984">
        <v>320</v>
      </c>
      <c r="R70" s="1990">
        <v>230.25516785293098</v>
      </c>
      <c r="T70" s="1981">
        <v>320</v>
      </c>
      <c r="U70" s="1992">
        <v>4766.691655993005</v>
      </c>
      <c r="V70" s="1987"/>
      <c r="W70" s="1989">
        <v>320</v>
      </c>
      <c r="X70" s="1990">
        <v>362.37764828543868</v>
      </c>
      <c r="Z70" s="1991">
        <v>320</v>
      </c>
      <c r="AA70" s="1992">
        <v>2670.8189674731179</v>
      </c>
      <c r="AB70" s="1987"/>
      <c r="AC70" s="1989">
        <v>320</v>
      </c>
      <c r="AD70" s="1990">
        <v>320.25483467805913</v>
      </c>
      <c r="AF70" s="2007">
        <v>320</v>
      </c>
      <c r="AG70" s="2011">
        <f t="shared" si="0"/>
        <v>2713.3985318285827</v>
      </c>
      <c r="AH70" s="2009"/>
      <c r="AI70" s="2007">
        <v>320</v>
      </c>
      <c r="AJ70" s="2012">
        <f t="shared" si="1"/>
        <v>272.34312833612404</v>
      </c>
    </row>
    <row r="71" spans="2:36" x14ac:dyDescent="0.25">
      <c r="B71" s="1981">
        <v>325</v>
      </c>
      <c r="C71" s="1992">
        <v>2124.7964106505547</v>
      </c>
      <c r="D71" s="1983"/>
      <c r="E71" s="1984">
        <v>325</v>
      </c>
      <c r="F71" s="1990">
        <v>237.60369258858242</v>
      </c>
      <c r="H71" s="1981">
        <v>325</v>
      </c>
      <c r="I71" s="1992">
        <v>1552.8072090751871</v>
      </c>
      <c r="J71" s="1987"/>
      <c r="K71" s="1984">
        <v>325</v>
      </c>
      <c r="L71" s="1990">
        <v>206.9098027105357</v>
      </c>
      <c r="N71" s="1981">
        <v>325</v>
      </c>
      <c r="O71" s="1992">
        <v>2407.9509009528929</v>
      </c>
      <c r="P71" s="1987"/>
      <c r="Q71" s="1984">
        <v>325</v>
      </c>
      <c r="R71" s="1990">
        <v>228.12699001772469</v>
      </c>
      <c r="T71" s="1981">
        <v>325</v>
      </c>
      <c r="U71" s="1992">
        <v>4750.4307001890347</v>
      </c>
      <c r="V71" s="1987"/>
      <c r="W71" s="1989">
        <v>325</v>
      </c>
      <c r="X71" s="1990">
        <v>359.03109098558838</v>
      </c>
      <c r="Z71" s="1991">
        <v>325</v>
      </c>
      <c r="AA71" s="1992">
        <v>2667.3231651083388</v>
      </c>
      <c r="AB71" s="1987"/>
      <c r="AC71" s="1989">
        <v>325</v>
      </c>
      <c r="AD71" s="1990">
        <v>317.19627211467673</v>
      </c>
      <c r="AF71" s="2007">
        <v>325</v>
      </c>
      <c r="AG71" s="2011">
        <f t="shared" si="0"/>
        <v>2700.6616771952017</v>
      </c>
      <c r="AH71" s="2009"/>
      <c r="AI71" s="2007">
        <v>325</v>
      </c>
      <c r="AJ71" s="2012">
        <f t="shared" si="1"/>
        <v>269.77356968342161</v>
      </c>
    </row>
    <row r="72" spans="2:36" x14ac:dyDescent="0.25">
      <c r="B72" s="1981">
        <v>330</v>
      </c>
      <c r="C72" s="1992">
        <v>2108.5794502501421</v>
      </c>
      <c r="D72" s="1983"/>
      <c r="E72" s="1984">
        <v>330</v>
      </c>
      <c r="F72" s="1990">
        <v>235.28824646040809</v>
      </c>
      <c r="H72" s="1981">
        <v>330</v>
      </c>
      <c r="I72" s="1992">
        <v>1541.3032670327952</v>
      </c>
      <c r="J72" s="1987"/>
      <c r="K72" s="1984">
        <v>330</v>
      </c>
      <c r="L72" s="1990">
        <v>205.03936685441406</v>
      </c>
      <c r="N72" s="1981">
        <v>330</v>
      </c>
      <c r="O72" s="1992">
        <v>2392.8191259956543</v>
      </c>
      <c r="P72" s="1987"/>
      <c r="Q72" s="1984">
        <v>330</v>
      </c>
      <c r="R72" s="1990">
        <v>226.06082940132023</v>
      </c>
      <c r="T72" s="1981">
        <v>330</v>
      </c>
      <c r="U72" s="1992">
        <v>4734.4798015947426</v>
      </c>
      <c r="V72" s="1987"/>
      <c r="W72" s="1989">
        <v>330</v>
      </c>
      <c r="X72" s="1990">
        <v>355.78265521903245</v>
      </c>
      <c r="Z72" s="1991">
        <v>330</v>
      </c>
      <c r="AA72" s="1992">
        <v>2664.1374199532388</v>
      </c>
      <c r="AB72" s="1987"/>
      <c r="AC72" s="1989">
        <v>330</v>
      </c>
      <c r="AD72" s="1990">
        <v>314.23583108458899</v>
      </c>
      <c r="AF72" s="2007">
        <v>330</v>
      </c>
      <c r="AG72" s="2011">
        <f t="shared" ref="AG72:AG135" si="2">AVERAGE(C72,I72,O72,U72,AA72)</f>
        <v>2688.2638129653142</v>
      </c>
      <c r="AH72" s="2009"/>
      <c r="AI72" s="2007">
        <v>330</v>
      </c>
      <c r="AJ72" s="2012">
        <f t="shared" ref="AJ72:AJ135" si="3">AVERAGE(F72,L72,R72,X72,AD72)</f>
        <v>267.28138580395279</v>
      </c>
    </row>
    <row r="73" spans="2:36" x14ac:dyDescent="0.25">
      <c r="B73" s="1981">
        <v>335</v>
      </c>
      <c r="C73" s="1992">
        <v>2092.7202887614399</v>
      </c>
      <c r="D73" s="1983"/>
      <c r="E73" s="1984">
        <v>335</v>
      </c>
      <c r="F73" s="1990">
        <v>233.03982118980758</v>
      </c>
      <c r="H73" s="1981">
        <v>335</v>
      </c>
      <c r="I73" s="1992">
        <v>1530.1425367439911</v>
      </c>
      <c r="J73" s="1987"/>
      <c r="K73" s="1984">
        <v>335</v>
      </c>
      <c r="L73" s="1990">
        <v>203.22476490444473</v>
      </c>
      <c r="N73" s="1981">
        <v>335</v>
      </c>
      <c r="O73" s="1992">
        <v>2378.0131392747294</v>
      </c>
      <c r="P73" s="1987"/>
      <c r="Q73" s="1984">
        <v>335</v>
      </c>
      <c r="R73" s="1990">
        <v>224.05390911332327</v>
      </c>
      <c r="T73" s="1981">
        <v>335</v>
      </c>
      <c r="U73" s="1992">
        <v>4718.8250770514851</v>
      </c>
      <c r="V73" s="1987"/>
      <c r="W73" s="1989">
        <v>335</v>
      </c>
      <c r="X73" s="1990">
        <v>352.62794748428064</v>
      </c>
      <c r="Z73" s="1991">
        <v>335</v>
      </c>
      <c r="AA73" s="1992">
        <v>2661.2478488491702</v>
      </c>
      <c r="AB73" s="1987"/>
      <c r="AC73" s="1989">
        <v>335</v>
      </c>
      <c r="AD73" s="1990">
        <v>311.36911808630532</v>
      </c>
      <c r="AF73" s="2007">
        <v>335</v>
      </c>
      <c r="AG73" s="2011">
        <f t="shared" si="2"/>
        <v>2676.1897781361631</v>
      </c>
      <c r="AH73" s="2009"/>
      <c r="AI73" s="2007">
        <v>335</v>
      </c>
      <c r="AJ73" s="2012">
        <f t="shared" si="3"/>
        <v>264.86311215563228</v>
      </c>
    </row>
    <row r="74" spans="2:36" x14ac:dyDescent="0.25">
      <c r="B74" s="1981">
        <v>340</v>
      </c>
      <c r="C74" s="1992">
        <v>2077.2032205973655</v>
      </c>
      <c r="D74" s="1983"/>
      <c r="E74" s="1984">
        <v>340</v>
      </c>
      <c r="F74" s="1990">
        <v>230.85545997424106</v>
      </c>
      <c r="H74" s="1981">
        <v>340</v>
      </c>
      <c r="I74" s="1992">
        <v>1519.3098806786948</v>
      </c>
      <c r="J74" s="1987"/>
      <c r="K74" s="1984">
        <v>340</v>
      </c>
      <c r="L74" s="1990">
        <v>201.46353360006341</v>
      </c>
      <c r="N74" s="1981">
        <v>340</v>
      </c>
      <c r="O74" s="1992">
        <v>2363.5185677796972</v>
      </c>
      <c r="P74" s="1987"/>
      <c r="Q74" s="1984">
        <v>340</v>
      </c>
      <c r="R74" s="1990">
        <v>222.10361560983341</v>
      </c>
      <c r="T74" s="1981">
        <v>340</v>
      </c>
      <c r="U74" s="1992">
        <v>4703.4534600570096</v>
      </c>
      <c r="V74" s="1987"/>
      <c r="W74" s="1989">
        <v>340</v>
      </c>
      <c r="X74" s="1990">
        <v>349.56283272110568</v>
      </c>
      <c r="Z74" s="1991">
        <v>340</v>
      </c>
      <c r="AA74" s="1992">
        <v>2658.6413852938877</v>
      </c>
      <c r="AB74" s="1987"/>
      <c r="AC74" s="1989">
        <v>340</v>
      </c>
      <c r="AD74" s="1990">
        <v>308.5919980595981</v>
      </c>
      <c r="AF74" s="2007">
        <v>340</v>
      </c>
      <c r="AG74" s="2011">
        <f t="shared" si="2"/>
        <v>2664.4253028813309</v>
      </c>
      <c r="AH74" s="2009"/>
      <c r="AI74" s="2007">
        <v>340</v>
      </c>
      <c r="AJ74" s="2012">
        <f t="shared" si="3"/>
        <v>262.51548799296836</v>
      </c>
    </row>
    <row r="75" spans="2:36" x14ac:dyDescent="0.25">
      <c r="B75" s="1981">
        <v>345</v>
      </c>
      <c r="C75" s="1992">
        <v>2063.0340522431657</v>
      </c>
      <c r="D75" s="1983"/>
      <c r="E75" s="1984">
        <v>345</v>
      </c>
      <c r="F75" s="1990">
        <v>236.00840583210152</v>
      </c>
      <c r="H75" s="1981">
        <v>345</v>
      </c>
      <c r="I75" s="1992">
        <v>1508.7910386944347</v>
      </c>
      <c r="J75" s="1987"/>
      <c r="K75" s="1984">
        <v>345</v>
      </c>
      <c r="L75" s="1990">
        <v>199.75335247841716</v>
      </c>
      <c r="N75" s="1981">
        <v>345</v>
      </c>
      <c r="O75" s="1992">
        <v>2367.0554615466344</v>
      </c>
      <c r="P75" s="1987"/>
      <c r="Q75" s="1984">
        <v>345</v>
      </c>
      <c r="R75" s="1990">
        <v>225.56059120787035</v>
      </c>
      <c r="T75" s="1981">
        <v>345</v>
      </c>
      <c r="U75" s="1992">
        <v>4688.3526415874558</v>
      </c>
      <c r="V75" s="1987"/>
      <c r="W75" s="1989">
        <v>345</v>
      </c>
      <c r="X75" s="1990">
        <v>346.58341558291704</v>
      </c>
      <c r="Z75" s="1991">
        <v>345</v>
      </c>
      <c r="AA75" s="1992">
        <v>2656.3057202635246</v>
      </c>
      <c r="AB75" s="1987"/>
      <c r="AC75" s="1989">
        <v>345</v>
      </c>
      <c r="AD75" s="1990">
        <v>305.90057565787777</v>
      </c>
      <c r="AF75" s="2007">
        <v>345</v>
      </c>
      <c r="AG75" s="2011">
        <f t="shared" si="2"/>
        <v>2656.7077828670431</v>
      </c>
      <c r="AH75" s="2009"/>
      <c r="AI75" s="2007">
        <v>345</v>
      </c>
      <c r="AJ75" s="2012">
        <f t="shared" si="3"/>
        <v>262.76126815183682</v>
      </c>
    </row>
    <row r="76" spans="2:36" x14ac:dyDescent="0.25">
      <c r="B76" s="1981">
        <v>350</v>
      </c>
      <c r="C76" s="1992">
        <v>2051.2096531725124</v>
      </c>
      <c r="D76" s="1983"/>
      <c r="E76" s="1984">
        <v>350</v>
      </c>
      <c r="F76" s="1990">
        <v>233.89554658665418</v>
      </c>
      <c r="H76" s="1981">
        <v>350</v>
      </c>
      <c r="I76" s="1992">
        <v>1498.5725653733004</v>
      </c>
      <c r="J76" s="1987"/>
      <c r="K76" s="1984">
        <v>350</v>
      </c>
      <c r="L76" s="1990">
        <v>198.09203367453267</v>
      </c>
      <c r="N76" s="1981">
        <v>350</v>
      </c>
      <c r="O76" s="1992">
        <v>2349.0465308042444</v>
      </c>
      <c r="P76" s="1987"/>
      <c r="Q76" s="1984">
        <v>350</v>
      </c>
      <c r="R76" s="1990">
        <v>223.57838097677478</v>
      </c>
      <c r="T76" s="1981">
        <v>350</v>
      </c>
      <c r="U76" s="1992">
        <v>4673.5110159917585</v>
      </c>
      <c r="V76" s="1987"/>
      <c r="W76" s="1989">
        <v>350</v>
      </c>
      <c r="X76" s="1990">
        <v>343.68602331435903</v>
      </c>
      <c r="Z76" s="1991">
        <v>350</v>
      </c>
      <c r="AA76" s="1992">
        <v>2654.2292481070194</v>
      </c>
      <c r="AB76" s="1987"/>
      <c r="AC76" s="1989">
        <v>350</v>
      </c>
      <c r="AD76" s="1990">
        <v>303.29117812578772</v>
      </c>
      <c r="AF76" s="2007">
        <v>350</v>
      </c>
      <c r="AG76" s="2011">
        <f t="shared" si="2"/>
        <v>2645.3138026897673</v>
      </c>
      <c r="AH76" s="2009"/>
      <c r="AI76" s="2007">
        <v>350</v>
      </c>
      <c r="AJ76" s="2012">
        <f t="shared" si="3"/>
        <v>260.50863253562164</v>
      </c>
    </row>
    <row r="77" spans="2:36" x14ac:dyDescent="0.25">
      <c r="B77" s="1981">
        <v>355</v>
      </c>
      <c r="C77" s="1992">
        <v>2039.6854229409118</v>
      </c>
      <c r="D77" s="1983"/>
      <c r="E77" s="1984">
        <v>355</v>
      </c>
      <c r="F77" s="1990">
        <v>231.84178204671548</v>
      </c>
      <c r="H77" s="1981">
        <v>355</v>
      </c>
      <c r="I77" s="1992">
        <v>1488.641772653883</v>
      </c>
      <c r="J77" s="1987"/>
      <c r="K77" s="1984">
        <v>355</v>
      </c>
      <c r="L77" s="1990">
        <v>196.47751258343342</v>
      </c>
      <c r="N77" s="1981">
        <v>355</v>
      </c>
      <c r="O77" s="1992">
        <v>2331.3182300514536</v>
      </c>
      <c r="P77" s="1987"/>
      <c r="Q77" s="1984">
        <v>355</v>
      </c>
      <c r="R77" s="1990">
        <v>221.64798464441904</v>
      </c>
      <c r="T77" s="1981">
        <v>355</v>
      </c>
      <c r="U77" s="1992">
        <v>4658.9176314583456</v>
      </c>
      <c r="V77" s="1987"/>
      <c r="W77" s="1989">
        <v>355</v>
      </c>
      <c r="X77" s="1990">
        <v>340.86719007586953</v>
      </c>
      <c r="Z77" s="1991">
        <v>355</v>
      </c>
      <c r="AA77" s="1992">
        <v>2652.4010170127976</v>
      </c>
      <c r="AB77" s="1987"/>
      <c r="AC77" s="1989">
        <v>355</v>
      </c>
      <c r="AD77" s="1990">
        <v>300.76033962376596</v>
      </c>
      <c r="AF77" s="2007">
        <v>355</v>
      </c>
      <c r="AG77" s="2011">
        <f t="shared" si="2"/>
        <v>2634.1928148234788</v>
      </c>
      <c r="AH77" s="2009"/>
      <c r="AI77" s="2007">
        <v>355</v>
      </c>
      <c r="AJ77" s="2012">
        <f t="shared" si="3"/>
        <v>258.31896179484067</v>
      </c>
    </row>
    <row r="78" spans="2:36" x14ac:dyDescent="0.25">
      <c r="B78" s="1981">
        <v>360</v>
      </c>
      <c r="C78" s="1992">
        <v>2028.4489195235033</v>
      </c>
      <c r="D78" s="1983"/>
      <c r="E78" s="1984">
        <v>360</v>
      </c>
      <c r="F78" s="1990">
        <v>229.84464993288969</v>
      </c>
      <c r="H78" s="1981">
        <v>360</v>
      </c>
      <c r="I78" s="1992">
        <v>1478.9866772434616</v>
      </c>
      <c r="J78" s="1987"/>
      <c r="K78" s="1984">
        <v>360</v>
      </c>
      <c r="L78" s="1990">
        <v>194.90783930042045</v>
      </c>
      <c r="N78" s="1981">
        <v>360</v>
      </c>
      <c r="O78" s="1992">
        <v>2313.8588663720247</v>
      </c>
      <c r="P78" s="1987"/>
      <c r="Q78" s="1984">
        <v>360</v>
      </c>
      <c r="R78" s="1990">
        <v>219.76724329835599</v>
      </c>
      <c r="T78" s="1981">
        <v>360</v>
      </c>
      <c r="U78" s="1992">
        <v>4644.5621446096184</v>
      </c>
      <c r="V78" s="1987"/>
      <c r="W78" s="1989">
        <v>360</v>
      </c>
      <c r="X78" s="1990">
        <v>338.12364257452816</v>
      </c>
      <c r="Z78" s="1991">
        <v>360</v>
      </c>
      <c r="AA78" s="1992">
        <v>2650.8106836032621</v>
      </c>
      <c r="AB78" s="1987"/>
      <c r="AC78" s="1989">
        <v>360</v>
      </c>
      <c r="AD78" s="1990">
        <v>298.30478685889284</v>
      </c>
      <c r="AF78" s="2007">
        <v>360</v>
      </c>
      <c r="AG78" s="2011">
        <f t="shared" si="2"/>
        <v>2623.3334582703737</v>
      </c>
      <c r="AH78" s="2009"/>
      <c r="AI78" s="2007">
        <v>360</v>
      </c>
      <c r="AJ78" s="2012">
        <f t="shared" si="3"/>
        <v>256.1896323930174</v>
      </c>
    </row>
    <row r="79" spans="2:36" x14ac:dyDescent="0.25">
      <c r="B79" s="1981">
        <v>365</v>
      </c>
      <c r="C79" s="1992">
        <v>2017.4883804313581</v>
      </c>
      <c r="D79" s="1983"/>
      <c r="E79" s="1984">
        <v>365</v>
      </c>
      <c r="F79" s="1990">
        <v>227.90182288519946</v>
      </c>
      <c r="H79" s="1981">
        <v>365</v>
      </c>
      <c r="I79" s="1992">
        <v>1469.5959523520853</v>
      </c>
      <c r="J79" s="1987"/>
      <c r="K79" s="1984">
        <v>365</v>
      </c>
      <c r="L79" s="1990">
        <v>193.38117076488709</v>
      </c>
      <c r="N79" s="1981">
        <v>365</v>
      </c>
      <c r="O79" s="1992">
        <v>2296.6573875574668</v>
      </c>
      <c r="P79" s="1987"/>
      <c r="Q79" s="1984">
        <v>365</v>
      </c>
      <c r="R79" s="1990">
        <v>217.93411632271076</v>
      </c>
      <c r="T79" s="1981">
        <v>365</v>
      </c>
      <c r="U79" s="1992">
        <v>4630.4347788284022</v>
      </c>
      <c r="V79" s="1987"/>
      <c r="W79" s="1989">
        <v>365</v>
      </c>
      <c r="X79" s="1990">
        <v>335.45228687593271</v>
      </c>
      <c r="Z79" s="1991">
        <v>365</v>
      </c>
      <c r="AA79" s="1992">
        <v>2649.4484712612366</v>
      </c>
      <c r="AB79" s="1987"/>
      <c r="AC79" s="1989">
        <v>365</v>
      </c>
      <c r="AD79" s="1990">
        <v>295.92142589676547</v>
      </c>
      <c r="AF79" s="2007">
        <v>365</v>
      </c>
      <c r="AG79" s="2011">
        <f t="shared" si="2"/>
        <v>2612.7249940861097</v>
      </c>
      <c r="AH79" s="2009"/>
      <c r="AI79" s="2007">
        <v>365</v>
      </c>
      <c r="AJ79" s="2012">
        <f t="shared" si="3"/>
        <v>254.11816454909908</v>
      </c>
    </row>
    <row r="80" spans="2:36" x14ac:dyDescent="0.25">
      <c r="B80" s="1981">
        <v>370</v>
      </c>
      <c r="C80" s="1992">
        <v>2006.7926769014825</v>
      </c>
      <c r="D80" s="1983"/>
      <c r="E80" s="1984">
        <v>370</v>
      </c>
      <c r="F80" s="1990">
        <v>226.01109934690948</v>
      </c>
      <c r="H80" s="1981">
        <v>370</v>
      </c>
      <c r="I80" s="1992">
        <v>1460.4588833397438</v>
      </c>
      <c r="J80" s="1987"/>
      <c r="K80" s="1984">
        <v>370</v>
      </c>
      <c r="L80" s="1990">
        <v>191.89576354112498</v>
      </c>
      <c r="N80" s="1981">
        <v>370</v>
      </c>
      <c r="O80" s="1992">
        <v>2279.7033388159616</v>
      </c>
      <c r="P80" s="1987"/>
      <c r="Q80" s="1984">
        <v>370</v>
      </c>
      <c r="R80" s="1990">
        <v>216.14667340516911</v>
      </c>
      <c r="T80" s="1981">
        <v>370</v>
      </c>
      <c r="U80" s="1992">
        <v>4616.5262859633131</v>
      </c>
      <c r="V80" s="1987"/>
      <c r="W80" s="1989">
        <v>370</v>
      </c>
      <c r="X80" s="1990">
        <v>332.8501962853768</v>
      </c>
      <c r="Z80" s="1991">
        <v>370</v>
      </c>
      <c r="AA80" s="1992">
        <v>2648.3051318353369</v>
      </c>
      <c r="AB80" s="1987"/>
      <c r="AC80" s="1989">
        <v>370</v>
      </c>
      <c r="AD80" s="1990">
        <v>293.60733004267746</v>
      </c>
      <c r="AF80" s="2007">
        <v>370</v>
      </c>
      <c r="AG80" s="2011">
        <f t="shared" si="2"/>
        <v>2602.3572633711674</v>
      </c>
      <c r="AH80" s="2009"/>
      <c r="AI80" s="2007">
        <v>370</v>
      </c>
      <c r="AJ80" s="2012">
        <f t="shared" si="3"/>
        <v>252.10221252425154</v>
      </c>
    </row>
    <row r="81" spans="2:36" x14ac:dyDescent="0.25">
      <c r="B81" s="1981">
        <v>375</v>
      </c>
      <c r="C81" s="1992">
        <v>1996.3512717453714</v>
      </c>
      <c r="D81" s="1983"/>
      <c r="E81" s="1984">
        <v>375</v>
      </c>
      <c r="F81" s="1990">
        <v>224.17039517764351</v>
      </c>
      <c r="H81" s="1981">
        <v>375</v>
      </c>
      <c r="I81" s="1992">
        <v>1451.5653269114371</v>
      </c>
      <c r="J81" s="1987"/>
      <c r="K81" s="1984">
        <v>375</v>
      </c>
      <c r="L81" s="1990">
        <v>190.44996717666331</v>
      </c>
      <c r="N81" s="1981">
        <v>375</v>
      </c>
      <c r="O81" s="1992">
        <v>2262.9868229445815</v>
      </c>
      <c r="P81" s="1987"/>
      <c r="Q81" s="1984">
        <v>375</v>
      </c>
      <c r="R81" s="1990">
        <v>214.40308718340617</v>
      </c>
      <c r="T81" s="1981">
        <v>375</v>
      </c>
      <c r="U81" s="1992">
        <v>4602.8279110976973</v>
      </c>
      <c r="V81" s="1987"/>
      <c r="W81" s="1989">
        <v>375</v>
      </c>
      <c r="X81" s="1990">
        <v>330.31460019853859</v>
      </c>
      <c r="Z81" s="1991">
        <v>375</v>
      </c>
      <c r="AA81" s="1992">
        <v>2647.3719104089137</v>
      </c>
      <c r="AB81" s="1987"/>
      <c r="AC81" s="1989">
        <v>375</v>
      </c>
      <c r="AD81" s="1990">
        <v>291.3597286923071</v>
      </c>
      <c r="AF81" s="2007">
        <v>375</v>
      </c>
      <c r="AG81" s="2011">
        <f t="shared" si="2"/>
        <v>2592.2206486216005</v>
      </c>
      <c r="AH81" s="2009"/>
      <c r="AI81" s="2007">
        <v>375</v>
      </c>
      <c r="AJ81" s="2012">
        <f t="shared" si="3"/>
        <v>250.13955568571174</v>
      </c>
    </row>
    <row r="82" spans="2:36" x14ac:dyDescent="0.25">
      <c r="B82" s="1981">
        <v>380</v>
      </c>
      <c r="C82" s="1992">
        <v>1986.15418051959</v>
      </c>
      <c r="D82" s="1983"/>
      <c r="E82" s="1984">
        <v>380</v>
      </c>
      <c r="F82" s="1990">
        <v>222.37773592862456</v>
      </c>
      <c r="H82" s="1981">
        <v>380</v>
      </c>
      <c r="I82" s="1992">
        <v>1442.9056735333993</v>
      </c>
      <c r="J82" s="1987"/>
      <c r="K82" s="1984">
        <v>380</v>
      </c>
      <c r="L82" s="1990">
        <v>189.04221808495041</v>
      </c>
      <c r="N82" s="1981">
        <v>380</v>
      </c>
      <c r="O82" s="1992">
        <v>2246.4984636458262</v>
      </c>
      <c r="P82" s="1987"/>
      <c r="Q82" s="1984">
        <v>380</v>
      </c>
      <c r="R82" s="1990">
        <v>212.7016264720626</v>
      </c>
      <c r="T82" s="1981">
        <v>380</v>
      </c>
      <c r="U82" s="1992">
        <v>4589.3313601000036</v>
      </c>
      <c r="V82" s="1987"/>
      <c r="W82" s="1989">
        <v>380</v>
      </c>
      <c r="X82" s="1990">
        <v>327.84287383237734</v>
      </c>
      <c r="Z82" s="1991">
        <v>380</v>
      </c>
      <c r="AA82" s="1992">
        <v>2646.6405128504107</v>
      </c>
      <c r="AB82" s="1987"/>
      <c r="AC82" s="1989">
        <v>380</v>
      </c>
      <c r="AD82" s="1990">
        <v>289.17599706261399</v>
      </c>
      <c r="AF82" s="2007">
        <v>380</v>
      </c>
      <c r="AG82" s="2011">
        <f t="shared" si="2"/>
        <v>2582.306038129846</v>
      </c>
      <c r="AH82" s="2009"/>
      <c r="AI82" s="2007">
        <v>380</v>
      </c>
      <c r="AJ82" s="2012">
        <f t="shared" si="3"/>
        <v>248.22809027612576</v>
      </c>
    </row>
    <row r="83" spans="2:36" x14ac:dyDescent="0.25">
      <c r="B83" s="1981">
        <v>385</v>
      </c>
      <c r="C83" s="1992">
        <v>1976.1919357167756</v>
      </c>
      <c r="D83" s="1983"/>
      <c r="E83" s="1984">
        <v>385</v>
      </c>
      <c r="F83" s="1990">
        <v>220.63124971984303</v>
      </c>
      <c r="H83" s="1981">
        <v>385</v>
      </c>
      <c r="I83" s="1992">
        <v>1434.47081277764</v>
      </c>
      <c r="J83" s="1987"/>
      <c r="K83" s="1984">
        <v>385</v>
      </c>
      <c r="L83" s="1990">
        <v>187.67103390471087</v>
      </c>
      <c r="N83" s="1981">
        <v>385</v>
      </c>
      <c r="O83" s="1992">
        <v>2230.22937170258</v>
      </c>
      <c r="P83" s="1987"/>
      <c r="Q83" s="1984">
        <v>385</v>
      </c>
      <c r="R83" s="1990">
        <v>211.04065001748631</v>
      </c>
      <c r="T83" s="1981">
        <v>385</v>
      </c>
      <c r="U83" s="1992">
        <v>4576.0287697026497</v>
      </c>
      <c r="V83" s="1987"/>
      <c r="W83" s="1989">
        <v>385</v>
      </c>
      <c r="X83" s="1990">
        <v>325.43252875621619</v>
      </c>
      <c r="Z83" s="1991">
        <v>385</v>
      </c>
      <c r="AA83" s="1992">
        <v>2646.1030758922489</v>
      </c>
      <c r="AB83" s="1987"/>
      <c r="AC83" s="1989">
        <v>385</v>
      </c>
      <c r="AD83" s="1990">
        <v>287.05364672292103</v>
      </c>
      <c r="AF83" s="2007">
        <v>385</v>
      </c>
      <c r="AG83" s="2011">
        <f t="shared" si="2"/>
        <v>2572.6047931583789</v>
      </c>
      <c r="AH83" s="2009"/>
      <c r="AI83" s="2007">
        <v>385</v>
      </c>
      <c r="AJ83" s="2012">
        <f t="shared" si="3"/>
        <v>246.3658218242355</v>
      </c>
    </row>
    <row r="84" spans="2:36" x14ac:dyDescent="0.25">
      <c r="B84" s="1981">
        <v>390</v>
      </c>
      <c r="C84" s="1992">
        <v>1966.455553706375</v>
      </c>
      <c r="D84" s="1983"/>
      <c r="E84" s="1984">
        <v>390</v>
      </c>
      <c r="F84" s="1990">
        <v>218.92916066513564</v>
      </c>
      <c r="H84" s="1981">
        <v>390</v>
      </c>
      <c r="I84" s="1992">
        <v>1426.2521013320443</v>
      </c>
      <c r="J84" s="1987"/>
      <c r="K84" s="1984">
        <v>390</v>
      </c>
      <c r="L84" s="1990">
        <v>186.33500829319502</v>
      </c>
      <c r="N84" s="1981">
        <v>390</v>
      </c>
      <c r="O84" s="1992">
        <v>2214.1711137550142</v>
      </c>
      <c r="P84" s="1987"/>
      <c r="Q84" s="1984">
        <v>390</v>
      </c>
      <c r="R84" s="1990">
        <v>209.41860073287776</v>
      </c>
      <c r="T84" s="1981">
        <v>390</v>
      </c>
      <c r="U84" s="1992">
        <v>4562.9126798825437</v>
      </c>
      <c r="V84" s="1987"/>
      <c r="W84" s="1989">
        <v>390</v>
      </c>
      <c r="X84" s="1990">
        <v>323.08120415120982</v>
      </c>
      <c r="Z84" s="1991">
        <v>390</v>
      </c>
      <c r="AA84" s="1992">
        <v>2645.7521395113345</v>
      </c>
      <c r="AB84" s="1987"/>
      <c r="AC84" s="1989">
        <v>390</v>
      </c>
      <c r="AD84" s="1990">
        <v>284.99031685438257</v>
      </c>
      <c r="AF84" s="2007">
        <v>390</v>
      </c>
      <c r="AG84" s="2011">
        <f t="shared" si="2"/>
        <v>2563.1087176374622</v>
      </c>
      <c r="AH84" s="2009"/>
      <c r="AI84" s="2007">
        <v>390</v>
      </c>
      <c r="AJ84" s="2012">
        <f t="shared" si="3"/>
        <v>244.55085813936017</v>
      </c>
    </row>
    <row r="85" spans="2:36" x14ac:dyDescent="0.25">
      <c r="B85" s="1981">
        <v>395</v>
      </c>
      <c r="C85" s="1992">
        <v>1956.9365041818096</v>
      </c>
      <c r="D85" s="1983"/>
      <c r="E85" s="1984">
        <v>395</v>
      </c>
      <c r="F85" s="1990">
        <v>217.2697827966266</v>
      </c>
      <c r="H85" s="1981">
        <v>395</v>
      </c>
      <c r="I85" s="1992">
        <v>1418.2413334398623</v>
      </c>
      <c r="J85" s="1987"/>
      <c r="K85" s="1984">
        <v>395</v>
      </c>
      <c r="L85" s="1990">
        <v>185.03280611488253</v>
      </c>
      <c r="N85" s="1981">
        <v>395</v>
      </c>
      <c r="O85" s="1992">
        <v>2198.3156834488641</v>
      </c>
      <c r="P85" s="1987"/>
      <c r="Q85" s="1984">
        <v>395</v>
      </c>
      <c r="R85" s="1990">
        <v>207.83400037127677</v>
      </c>
      <c r="T85" s="1981">
        <v>395</v>
      </c>
      <c r="U85" s="1992">
        <v>4549.9760083392885</v>
      </c>
      <c r="V85" s="1987"/>
      <c r="W85" s="1989">
        <v>395</v>
      </c>
      <c r="X85" s="1990">
        <v>320.78665873364389</v>
      </c>
      <c r="Z85" s="1991">
        <v>395</v>
      </c>
      <c r="AA85" s="1992">
        <v>2645.5806214072695</v>
      </c>
      <c r="AB85" s="1987"/>
      <c r="AC85" s="1989">
        <v>395</v>
      </c>
      <c r="AD85" s="1990">
        <v>282.98376617328404</v>
      </c>
      <c r="AF85" s="2007">
        <v>395</v>
      </c>
      <c r="AG85" s="2011">
        <f t="shared" si="2"/>
        <v>2553.8100301634186</v>
      </c>
      <c r="AH85" s="2009"/>
      <c r="AI85" s="2007">
        <v>395</v>
      </c>
      <c r="AJ85" s="2012">
        <f t="shared" si="3"/>
        <v>242.78140283794278</v>
      </c>
    </row>
    <row r="86" spans="2:36" x14ac:dyDescent="0.25">
      <c r="B86" s="1981">
        <v>400</v>
      </c>
      <c r="C86" s="1992">
        <v>1947.6266818950348</v>
      </c>
      <c r="D86" s="1983"/>
      <c r="E86" s="1984">
        <v>400</v>
      </c>
      <c r="F86" s="1990">
        <v>215.65151444483345</v>
      </c>
      <c r="H86" s="1981">
        <v>400</v>
      </c>
      <c r="I86" s="1992">
        <v>1410.4307135560096</v>
      </c>
      <c r="J86" s="1987"/>
      <c r="K86" s="1984">
        <v>400</v>
      </c>
      <c r="L86" s="1990">
        <v>183.76315899102752</v>
      </c>
      <c r="N86" s="1981">
        <v>400</v>
      </c>
      <c r="O86" s="1992">
        <v>2182.6554747475752</v>
      </c>
      <c r="P86" s="1987"/>
      <c r="Q86" s="1984">
        <v>400</v>
      </c>
      <c r="R86" s="1990">
        <v>206.28544459806992</v>
      </c>
      <c r="T86" s="1981">
        <v>400</v>
      </c>
      <c r="U86" s="1992">
        <v>4537.2120268874942</v>
      </c>
      <c r="V86" s="1987"/>
      <c r="W86" s="1989">
        <v>400</v>
      </c>
      <c r="X86" s="1990">
        <v>318.5467632839879</v>
      </c>
      <c r="Z86" s="1991">
        <v>400</v>
      </c>
      <c r="AA86" s="1992">
        <v>2645.5817933946691</v>
      </c>
      <c r="AB86" s="1987"/>
      <c r="AC86" s="1989">
        <v>400</v>
      </c>
      <c r="AD86" s="1990">
        <v>281.03186546009647</v>
      </c>
      <c r="AF86" s="2007">
        <v>400</v>
      </c>
      <c r="AG86" s="2011">
        <f t="shared" si="2"/>
        <v>2544.7013380961571</v>
      </c>
      <c r="AH86" s="2009"/>
      <c r="AI86" s="2007">
        <v>400</v>
      </c>
      <c r="AJ86" s="2012">
        <f t="shared" si="3"/>
        <v>241.05574935560307</v>
      </c>
    </row>
    <row r="87" spans="2:36" x14ac:dyDescent="0.25">
      <c r="B87" s="1981">
        <v>405</v>
      </c>
      <c r="C87" s="1992">
        <v>1938.5183804811268</v>
      </c>
      <c r="D87" s="1983"/>
      <c r="E87" s="1984">
        <v>405</v>
      </c>
      <c r="F87" s="1990">
        <v>214.07283303506233</v>
      </c>
      <c r="H87" s="1981">
        <v>405</v>
      </c>
      <c r="I87" s="1992">
        <v>1402.8128310286479</v>
      </c>
      <c r="J87" s="1987"/>
      <c r="K87" s="1984">
        <v>405</v>
      </c>
      <c r="L87" s="1990">
        <v>182.52486117887292</v>
      </c>
      <c r="N87" s="1981">
        <v>405</v>
      </c>
      <c r="O87" s="1992">
        <v>2167.1832572213393</v>
      </c>
      <c r="P87" s="1987"/>
      <c r="Q87" s="1984">
        <v>405</v>
      </c>
      <c r="R87" s="1990">
        <v>204.77159842850264</v>
      </c>
      <c r="T87" s="1981">
        <v>405</v>
      </c>
      <c r="U87" s="1992">
        <v>4524.6143395978552</v>
      </c>
      <c r="V87" s="1987"/>
      <c r="W87" s="1989">
        <v>405</v>
      </c>
      <c r="X87" s="1990">
        <v>316.35949372935755</v>
      </c>
      <c r="Z87" s="1991">
        <v>405</v>
      </c>
      <c r="AA87" s="1992">
        <v>2645.74925954422</v>
      </c>
      <c r="AB87" s="1987"/>
      <c r="AC87" s="1989">
        <v>405</v>
      </c>
      <c r="AD87" s="1990">
        <v>279.13259064193409</v>
      </c>
      <c r="AF87" s="2007">
        <v>405</v>
      </c>
      <c r="AG87" s="2011">
        <f t="shared" si="2"/>
        <v>2535.7756135746376</v>
      </c>
      <c r="AH87" s="2009"/>
      <c r="AI87" s="2007">
        <v>405</v>
      </c>
      <c r="AJ87" s="2012">
        <f t="shared" si="3"/>
        <v>239.37227540274588</v>
      </c>
    </row>
    <row r="88" spans="2:36" x14ac:dyDescent="0.25">
      <c r="B88" s="1981">
        <v>410</v>
      </c>
      <c r="C88" s="1992">
        <v>1929.6042681946897</v>
      </c>
      <c r="D88" s="1983"/>
      <c r="E88" s="1984">
        <v>410</v>
      </c>
      <c r="F88" s="1990">
        <v>212.53229026455742</v>
      </c>
      <c r="H88" s="1981">
        <v>410</v>
      </c>
      <c r="I88" s="1992">
        <v>1395.3806366331435</v>
      </c>
      <c r="J88" s="1987"/>
      <c r="K88" s="1984">
        <v>410</v>
      </c>
      <c r="L88" s="1990">
        <v>181.31676575238029</v>
      </c>
      <c r="N88" s="1981">
        <v>410</v>
      </c>
      <c r="O88" s="1992">
        <v>2151.8921531442388</v>
      </c>
      <c r="P88" s="1987"/>
      <c r="Q88" s="1984">
        <v>410</v>
      </c>
      <c r="R88" s="1990">
        <v>203.29119199902664</v>
      </c>
      <c r="T88" s="1981">
        <v>410</v>
      </c>
      <c r="U88" s="1992">
        <v>4512.1768625376071</v>
      </c>
      <c r="V88" s="1987"/>
      <c r="W88" s="1989">
        <v>410</v>
      </c>
      <c r="X88" s="1990">
        <v>314.22292473212991</v>
      </c>
      <c r="Z88" s="1991">
        <v>410</v>
      </c>
      <c r="AA88" s="1992">
        <v>2646.0769359231617</v>
      </c>
      <c r="AB88" s="1987"/>
      <c r="AC88" s="1989">
        <v>410</v>
      </c>
      <c r="AD88" s="1990">
        <v>277.2840163811743</v>
      </c>
      <c r="AF88" s="2007">
        <v>410</v>
      </c>
      <c r="AG88" s="2011">
        <f t="shared" si="2"/>
        <v>2527.0261712865681</v>
      </c>
      <c r="AH88" s="2009"/>
      <c r="AI88" s="2007">
        <v>410</v>
      </c>
      <c r="AJ88" s="2012">
        <f t="shared" si="3"/>
        <v>237.72943782585372</v>
      </c>
    </row>
    <row r="89" spans="2:36" x14ac:dyDescent="0.25">
      <c r="B89" s="1981">
        <v>415</v>
      </c>
      <c r="C89" s="1992">
        <v>1920.8773653971059</v>
      </c>
      <c r="D89" s="1983"/>
      <c r="E89" s="1984">
        <v>415</v>
      </c>
      <c r="F89" s="1990">
        <v>211.02850762828385</v>
      </c>
      <c r="H89" s="1981">
        <v>415</v>
      </c>
      <c r="I89" s="1992">
        <v>1388.1274208022026</v>
      </c>
      <c r="J89" s="1987"/>
      <c r="K89" s="1984">
        <v>415</v>
      </c>
      <c r="L89" s="1990">
        <v>180.13778105905658</v>
      </c>
      <c r="N89" s="1981">
        <v>415</v>
      </c>
      <c r="O89" s="1992">
        <v>2136.7756162470264</v>
      </c>
      <c r="P89" s="1987"/>
      <c r="Q89" s="1984">
        <v>415</v>
      </c>
      <c r="R89" s="1990">
        <v>201.84301664433715</v>
      </c>
      <c r="T89" s="1981">
        <v>415</v>
      </c>
      <c r="U89" s="1992">
        <v>4499.8938049755643</v>
      </c>
      <c r="V89" s="1987"/>
      <c r="W89" s="1989">
        <v>415</v>
      </c>
      <c r="X89" s="1990">
        <v>312.13522374203677</v>
      </c>
      <c r="Z89" s="1991">
        <v>415</v>
      </c>
      <c r="AA89" s="1992">
        <v>2646.5590318003105</v>
      </c>
      <c r="AB89" s="1987"/>
      <c r="AC89" s="1989">
        <v>415</v>
      </c>
      <c r="AD89" s="1990">
        <v>275.48431012754912</v>
      </c>
      <c r="AF89" s="2007">
        <v>415</v>
      </c>
      <c r="AG89" s="2011">
        <f t="shared" si="2"/>
        <v>2518.4466478444419</v>
      </c>
      <c r="AH89" s="2009"/>
      <c r="AI89" s="2007">
        <v>415</v>
      </c>
      <c r="AJ89" s="2012">
        <f t="shared" si="3"/>
        <v>236.12576784025268</v>
      </c>
    </row>
    <row r="90" spans="2:36" x14ac:dyDescent="0.25">
      <c r="B90" s="1981">
        <v>420</v>
      </c>
      <c r="C90" s="1992">
        <v>1912.3310236489149</v>
      </c>
      <c r="D90" s="1983"/>
      <c r="E90" s="1984">
        <v>420</v>
      </c>
      <c r="F90" s="1990">
        <v>209.56017226430575</v>
      </c>
      <c r="H90" s="1981">
        <v>420</v>
      </c>
      <c r="I90" s="1992">
        <v>1381.0467934108472</v>
      </c>
      <c r="J90" s="1987"/>
      <c r="K90" s="1984">
        <v>420</v>
      </c>
      <c r="L90" s="1990">
        <v>178.98686742985927</v>
      </c>
      <c r="N90" s="1981">
        <v>420</v>
      </c>
      <c r="O90" s="1992">
        <v>2121.8274119875659</v>
      </c>
      <c r="P90" s="1987"/>
      <c r="Q90" s="1984">
        <v>420</v>
      </c>
      <c r="R90" s="1990">
        <v>200.42592125462099</v>
      </c>
      <c r="T90" s="1981">
        <v>420</v>
      </c>
      <c r="U90" s="1992">
        <v>4487.759651929653</v>
      </c>
      <c r="V90" s="1987"/>
      <c r="W90" s="1989">
        <v>420</v>
      </c>
      <c r="X90" s="1990">
        <v>310.09464547310938</v>
      </c>
      <c r="Z90" s="1991">
        <v>420</v>
      </c>
      <c r="AA90" s="1992">
        <v>2647.1900321935896</v>
      </c>
      <c r="AB90" s="1987"/>
      <c r="AC90" s="1989">
        <v>420</v>
      </c>
      <c r="AD90" s="1990">
        <v>273.73172659508992</v>
      </c>
      <c r="AF90" s="2007">
        <v>420</v>
      </c>
      <c r="AG90" s="2011">
        <f t="shared" si="2"/>
        <v>2510.030982634114</v>
      </c>
      <c r="AH90" s="2009"/>
      <c r="AI90" s="2007">
        <v>420</v>
      </c>
      <c r="AJ90" s="2012">
        <f t="shared" si="3"/>
        <v>234.5598666033971</v>
      </c>
    </row>
    <row r="91" spans="2:36" x14ac:dyDescent="0.25">
      <c r="B91" s="1981">
        <v>425</v>
      </c>
      <c r="C91" s="1992">
        <v>1903.9589062753207</v>
      </c>
      <c r="D91" s="1983"/>
      <c r="E91" s="1984">
        <v>425</v>
      </c>
      <c r="F91" s="1990">
        <v>208.12603309242391</v>
      </c>
      <c r="H91" s="1981">
        <v>425</v>
      </c>
      <c r="I91" s="1992">
        <v>1374.1326649881876</v>
      </c>
      <c r="J91" s="1987"/>
      <c r="K91" s="1984">
        <v>425</v>
      </c>
      <c r="L91" s="1990">
        <v>177.86303412134913</v>
      </c>
      <c r="N91" s="1981">
        <v>425</v>
      </c>
      <c r="O91" s="1992">
        <v>2107.0415992139347</v>
      </c>
      <c r="P91" s="1987"/>
      <c r="Q91" s="1984">
        <v>425</v>
      </c>
      <c r="R91" s="1990">
        <v>199.03880888993748</v>
      </c>
      <c r="T91" s="1981">
        <v>425</v>
      </c>
      <c r="U91" s="1992">
        <v>4475.7691479463556</v>
      </c>
      <c r="V91" s="1987"/>
      <c r="W91" s="1989">
        <v>425</v>
      </c>
      <c r="X91" s="1990">
        <v>308.09952677048295</v>
      </c>
      <c r="Z91" s="1991">
        <v>425</v>
      </c>
      <c r="AA91" s="1992">
        <v>2647.9646816494851</v>
      </c>
      <c r="AB91" s="1987"/>
      <c r="AC91" s="1989">
        <v>425</v>
      </c>
      <c r="AD91" s="1990">
        <v>272.02460262893146</v>
      </c>
      <c r="AF91" s="2007">
        <v>425</v>
      </c>
      <c r="AG91" s="2011">
        <f t="shared" si="2"/>
        <v>2501.773400014657</v>
      </c>
      <c r="AH91" s="2009"/>
      <c r="AI91" s="2007">
        <v>425</v>
      </c>
      <c r="AJ91" s="2012">
        <f t="shared" si="3"/>
        <v>233.03040110062503</v>
      </c>
    </row>
    <row r="92" spans="2:36" x14ac:dyDescent="0.25">
      <c r="B92" s="1981">
        <v>430</v>
      </c>
      <c r="C92" s="1992">
        <v>1895.7549702851097</v>
      </c>
      <c r="D92" s="1983"/>
      <c r="E92" s="1984">
        <v>430</v>
      </c>
      <c r="F92" s="1990">
        <v>206.7248972222165</v>
      </c>
      <c r="H92" s="1981">
        <v>430</v>
      </c>
      <c r="I92" s="1992">
        <v>1367.379229239878</v>
      </c>
      <c r="J92" s="1987"/>
      <c r="K92" s="1984">
        <v>430</v>
      </c>
      <c r="L92" s="1990">
        <v>176.76533647117625</v>
      </c>
      <c r="N92" s="1981">
        <v>430</v>
      </c>
      <c r="O92" s="1992">
        <v>2092.4125131068618</v>
      </c>
      <c r="P92" s="1987"/>
      <c r="Q92" s="1984">
        <v>430</v>
      </c>
      <c r="R92" s="1990">
        <v>197.68063363080913</v>
      </c>
      <c r="T92" s="1981">
        <v>430</v>
      </c>
      <c r="U92" s="1992">
        <v>4463.9172820118665</v>
      </c>
      <c r="V92" s="1987"/>
      <c r="W92" s="1989">
        <v>430</v>
      </c>
      <c r="X92" s="1990">
        <v>306.14828183533342</v>
      </c>
      <c r="Z92" s="1991">
        <v>430</v>
      </c>
      <c r="AA92" s="1992">
        <v>2648.8779691541877</v>
      </c>
      <c r="AB92" s="1987"/>
      <c r="AC92" s="1989">
        <v>430</v>
      </c>
      <c r="AD92" s="1990">
        <v>270.36135243024984</v>
      </c>
      <c r="AF92" s="2007">
        <v>430</v>
      </c>
      <c r="AG92" s="2011">
        <f t="shared" si="2"/>
        <v>2493.6683927595809</v>
      </c>
      <c r="AH92" s="2009"/>
      <c r="AI92" s="2007">
        <v>430</v>
      </c>
      <c r="AJ92" s="2012">
        <f t="shared" si="3"/>
        <v>231.53610031795702</v>
      </c>
    </row>
    <row r="93" spans="2:36" x14ac:dyDescent="0.25">
      <c r="B93" s="1981">
        <v>435</v>
      </c>
      <c r="C93" s="1992">
        <v>1887.7134495342186</v>
      </c>
      <c r="D93" s="1983"/>
      <c r="E93" s="1984">
        <v>435</v>
      </c>
      <c r="F93" s="1990">
        <v>205.35562660879813</v>
      </c>
      <c r="H93" s="1981">
        <v>435</v>
      </c>
      <c r="I93" s="1992">
        <v>1360.7809467757918</v>
      </c>
      <c r="J93" s="1987"/>
      <c r="K93" s="1984">
        <v>435</v>
      </c>
      <c r="L93" s="1990">
        <v>175.6928732497432</v>
      </c>
      <c r="N93" s="1981">
        <v>435</v>
      </c>
      <c r="O93" s="1992">
        <v>2077.9347492985316</v>
      </c>
      <c r="P93" s="1987"/>
      <c r="Q93" s="1984">
        <v>435</v>
      </c>
      <c r="R93" s="1990">
        <v>196.35039764600941</v>
      </c>
      <c r="T93" s="1981">
        <v>435</v>
      </c>
      <c r="U93" s="1992">
        <v>4452.1992735038093</v>
      </c>
      <c r="V93" s="1987"/>
      <c r="W93" s="1989">
        <v>435</v>
      </c>
      <c r="X93" s="1990">
        <v>304.23939777912648</v>
      </c>
      <c r="Z93" s="1991">
        <v>435</v>
      </c>
      <c r="AA93" s="1992">
        <v>2649.9251140853221</v>
      </c>
      <c r="AB93" s="1987"/>
      <c r="AC93" s="1989">
        <v>435</v>
      </c>
      <c r="AD93" s="1990">
        <v>268.74046311051069</v>
      </c>
      <c r="AF93" s="2007">
        <v>435</v>
      </c>
      <c r="AG93" s="2011">
        <f t="shared" si="2"/>
        <v>2485.7107066395351</v>
      </c>
      <c r="AH93" s="2009"/>
      <c r="AI93" s="2007">
        <v>435</v>
      </c>
      <c r="AJ93" s="2012">
        <f t="shared" si="3"/>
        <v>230.07575167883761</v>
      </c>
    </row>
    <row r="94" spans="2:36" x14ac:dyDescent="0.25">
      <c r="B94" s="1981">
        <v>440</v>
      </c>
      <c r="C94" s="1992">
        <v>1879.8288390351158</v>
      </c>
      <c r="D94" s="1983"/>
      <c r="E94" s="1984">
        <v>440</v>
      </c>
      <c r="F94" s="1990">
        <v>204.01713493659659</v>
      </c>
      <c r="H94" s="1981">
        <v>440</v>
      </c>
      <c r="I94" s="1992">
        <v>1354.3325299470689</v>
      </c>
      <c r="J94" s="1987"/>
      <c r="K94" s="1984">
        <v>440</v>
      </c>
      <c r="L94" s="1990">
        <v>174.64478419243341</v>
      </c>
      <c r="N94" s="1981">
        <v>440</v>
      </c>
      <c r="O94" s="1992">
        <v>2063.6031490742175</v>
      </c>
      <c r="P94" s="1987"/>
      <c r="Q94" s="1984">
        <v>440</v>
      </c>
      <c r="R94" s="1990">
        <v>195.04714846027761</v>
      </c>
      <c r="T94" s="1981">
        <v>440</v>
      </c>
      <c r="U94" s="1992">
        <v>4440.6105591008336</v>
      </c>
      <c r="V94" s="1987"/>
      <c r="W94" s="1989">
        <v>440</v>
      </c>
      <c r="X94" s="1990">
        <v>302.37143048098977</v>
      </c>
      <c r="Z94" s="1991">
        <v>440</v>
      </c>
      <c r="AA94" s="1992">
        <v>2651.1015531215371</v>
      </c>
      <c r="AB94" s="1987"/>
      <c r="AC94" s="1989">
        <v>440</v>
      </c>
      <c r="AD94" s="1990">
        <v>267.16049054884189</v>
      </c>
      <c r="AF94" s="2007">
        <v>440</v>
      </c>
      <c r="AG94" s="2011">
        <f t="shared" si="2"/>
        <v>2477.8953260557546</v>
      </c>
      <c r="AH94" s="2009"/>
      <c r="AI94" s="2007">
        <v>440</v>
      </c>
      <c r="AJ94" s="2012">
        <f t="shared" si="3"/>
        <v>228.64819772382785</v>
      </c>
    </row>
    <row r="95" spans="2:36" x14ac:dyDescent="0.25">
      <c r="B95" s="1981">
        <v>445</v>
      </c>
      <c r="C95" s="1992">
        <v>1872.095880321976</v>
      </c>
      <c r="D95" s="1983"/>
      <c r="E95" s="1984">
        <v>445</v>
      </c>
      <c r="F95" s="1990">
        <v>202.70838471321119</v>
      </c>
      <c r="H95" s="1981">
        <v>445</v>
      </c>
      <c r="I95" s="1992">
        <v>1348.0289287052706</v>
      </c>
      <c r="J95" s="1987"/>
      <c r="K95" s="1984">
        <v>445</v>
      </c>
      <c r="L95" s="1990">
        <v>173.62024769820923</v>
      </c>
      <c r="N95" s="1981">
        <v>445</v>
      </c>
      <c r="O95" s="1992">
        <v>2049.412785571536</v>
      </c>
      <c r="P95" s="1987"/>
      <c r="Q95" s="1984">
        <v>445</v>
      </c>
      <c r="R95" s="1990">
        <v>193.7699764062292</v>
      </c>
      <c r="T95" s="1981">
        <v>445</v>
      </c>
      <c r="U95" s="1992">
        <v>4429.1467805746724</v>
      </c>
      <c r="V95" s="1987"/>
      <c r="W95" s="1989">
        <v>445</v>
      </c>
      <c r="X95" s="1990">
        <v>300.54300072435825</v>
      </c>
      <c r="Z95" s="1991">
        <v>445</v>
      </c>
      <c r="AA95" s="1992">
        <v>2652.4029280345671</v>
      </c>
      <c r="AB95" s="1987"/>
      <c r="AC95" s="1989">
        <v>445</v>
      </c>
      <c r="AD95" s="1990">
        <v>265.62005552867873</v>
      </c>
      <c r="AF95" s="2007">
        <v>445</v>
      </c>
      <c r="AG95" s="2011">
        <f t="shared" si="2"/>
        <v>2470.2174606416047</v>
      </c>
      <c r="AH95" s="2009"/>
      <c r="AI95" s="2007">
        <v>445</v>
      </c>
      <c r="AJ95" s="2012">
        <f t="shared" si="3"/>
        <v>227.25233301413732</v>
      </c>
    </row>
    <row r="96" spans="2:36" x14ac:dyDescent="0.25">
      <c r="B96" s="1981">
        <v>450</v>
      </c>
      <c r="C96" s="1992">
        <v>1864.5095477896907</v>
      </c>
      <c r="D96" s="1983"/>
      <c r="E96" s="1984">
        <v>450</v>
      </c>
      <c r="F96" s="1990">
        <v>201.42838455701474</v>
      </c>
      <c r="H96" s="1981">
        <v>450</v>
      </c>
      <c r="I96" s="1992">
        <v>1341.8653174041767</v>
      </c>
      <c r="J96" s="1987"/>
      <c r="K96" s="1984">
        <v>450</v>
      </c>
      <c r="L96" s="1990">
        <v>172.6184786816348</v>
      </c>
      <c r="N96" s="1981">
        <v>450</v>
      </c>
      <c r="O96" s="1992">
        <v>2035.3589508997652</v>
      </c>
      <c r="P96" s="1987"/>
      <c r="Q96" s="1984">
        <v>450</v>
      </c>
      <c r="R96" s="1990">
        <v>192.51801224614127</v>
      </c>
      <c r="T96" s="1981">
        <v>450</v>
      </c>
      <c r="U96" s="1992">
        <v>4417.803773396101</v>
      </c>
      <c r="V96" s="1987"/>
      <c r="W96" s="1989">
        <v>450</v>
      </c>
      <c r="X96" s="1990">
        <v>298.7527905911827</v>
      </c>
      <c r="Z96" s="1991">
        <v>450</v>
      </c>
      <c r="AA96" s="1992">
        <v>2653.8250742951864</v>
      </c>
      <c r="AB96" s="1987"/>
      <c r="AC96" s="1989">
        <v>450</v>
      </c>
      <c r="AD96" s="1990">
        <v>264.11784013197121</v>
      </c>
      <c r="AF96" s="2007">
        <v>450</v>
      </c>
      <c r="AG96" s="2011">
        <f t="shared" si="2"/>
        <v>2462.6725327569839</v>
      </c>
      <c r="AH96" s="2009"/>
      <c r="AI96" s="2007">
        <v>450</v>
      </c>
      <c r="AJ96" s="2012">
        <f t="shared" si="3"/>
        <v>225.88710124158894</v>
      </c>
    </row>
    <row r="97" spans="2:36" x14ac:dyDescent="0.25">
      <c r="B97" s="1981">
        <v>455</v>
      </c>
      <c r="C97" s="1992">
        <v>1857.0650359318809</v>
      </c>
      <c r="D97" s="1983"/>
      <c r="E97" s="1984">
        <v>455</v>
      </c>
      <c r="F97" s="1990">
        <v>200.17618666359476</v>
      </c>
      <c r="H97" s="1981">
        <v>455</v>
      </c>
      <c r="I97" s="1992">
        <v>1335.837082471689</v>
      </c>
      <c r="J97" s="1987"/>
      <c r="K97" s="1984">
        <v>455</v>
      </c>
      <c r="L97" s="1990">
        <v>171.63872656652322</v>
      </c>
      <c r="N97" s="1981">
        <v>455</v>
      </c>
      <c r="O97" s="1992">
        <v>2021.4371441084356</v>
      </c>
      <c r="P97" s="1987"/>
      <c r="Q97" s="1984">
        <v>455</v>
      </c>
      <c r="R97" s="1990">
        <v>191.2904249505427</v>
      </c>
      <c r="T97" s="1981">
        <v>455</v>
      </c>
      <c r="U97" s="1992">
        <v>4406.5775560921211</v>
      </c>
      <c r="V97" s="1987"/>
      <c r="W97" s="1989">
        <v>455</v>
      </c>
      <c r="X97" s="1990">
        <v>296.99954009387608</v>
      </c>
      <c r="Z97" s="1991">
        <v>455</v>
      </c>
      <c r="AA97" s="1992">
        <v>2655.3640104303981</v>
      </c>
      <c r="AB97" s="1987"/>
      <c r="AC97" s="1989">
        <v>455</v>
      </c>
      <c r="AD97" s="1990">
        <v>262.65258437113232</v>
      </c>
      <c r="AF97" s="2007">
        <v>455</v>
      </c>
      <c r="AG97" s="2011">
        <f t="shared" si="2"/>
        <v>2455.2561658069053</v>
      </c>
      <c r="AH97" s="2009"/>
      <c r="AI97" s="2007">
        <v>455</v>
      </c>
      <c r="AJ97" s="2012">
        <f t="shared" si="3"/>
        <v>224.55149252913378</v>
      </c>
    </row>
    <row r="98" spans="2:36" x14ac:dyDescent="0.25">
      <c r="B98" s="1981">
        <v>460</v>
      </c>
      <c r="C98" s="1992">
        <v>1849.7577474096261</v>
      </c>
      <c r="D98" s="1983"/>
      <c r="E98" s="1984">
        <v>460</v>
      </c>
      <c r="F98" s="1990">
        <v>198.95088443742532</v>
      </c>
      <c r="H98" s="1981">
        <v>460</v>
      </c>
      <c r="I98" s="1992">
        <v>1329.9398108856672</v>
      </c>
      <c r="J98" s="1987"/>
      <c r="K98" s="1984">
        <v>460</v>
      </c>
      <c r="L98" s="1990">
        <v>170.68027341043606</v>
      </c>
      <c r="N98" s="1981">
        <v>460</v>
      </c>
      <c r="O98" s="1992">
        <v>2007.6430599405776</v>
      </c>
      <c r="P98" s="1987"/>
      <c r="Q98" s="1984">
        <v>460</v>
      </c>
      <c r="R98" s="1990">
        <v>190.08641962167826</v>
      </c>
      <c r="T98" s="1981">
        <v>460</v>
      </c>
      <c r="U98" s="1992">
        <v>4395.4643202972575</v>
      </c>
      <c r="V98" s="1987"/>
      <c r="W98" s="1989">
        <v>460</v>
      </c>
      <c r="X98" s="1990">
        <v>295.28204402692091</v>
      </c>
      <c r="Z98" s="1991">
        <v>460</v>
      </c>
      <c r="AA98" s="1992">
        <v>2657.0159280747257</v>
      </c>
      <c r="AB98" s="1987"/>
      <c r="AC98" s="1989">
        <v>460</v>
      </c>
      <c r="AD98" s="1990">
        <v>261.22308304064546</v>
      </c>
      <c r="AF98" s="2007">
        <v>460</v>
      </c>
      <c r="AG98" s="2011">
        <f t="shared" si="2"/>
        <v>2447.9641733215708</v>
      </c>
      <c r="AH98" s="2009"/>
      <c r="AI98" s="2007">
        <v>460</v>
      </c>
      <c r="AJ98" s="2012">
        <f t="shared" si="3"/>
        <v>223.2445409074212</v>
      </c>
    </row>
    <row r="99" spans="2:36" x14ac:dyDescent="0.25">
      <c r="B99" s="1981">
        <v>465</v>
      </c>
      <c r="C99" s="1992">
        <v>1842.583281888481</v>
      </c>
      <c r="D99" s="1983"/>
      <c r="E99" s="1984">
        <v>465</v>
      </c>
      <c r="F99" s="1990">
        <v>197.75161027633737</v>
      </c>
      <c r="H99" s="1981">
        <v>465</v>
      </c>
      <c r="I99" s="1992">
        <v>1324.1692793931811</v>
      </c>
      <c r="J99" s="1987"/>
      <c r="K99" s="1984">
        <v>465</v>
      </c>
      <c r="L99" s="1990">
        <v>169.74243215017859</v>
      </c>
      <c r="N99" s="1981">
        <v>465</v>
      </c>
      <c r="O99" s="1992">
        <v>1993.9725783115616</v>
      </c>
      <c r="P99" s="1987"/>
      <c r="Q99" s="1984">
        <v>465</v>
      </c>
      <c r="R99" s="1990">
        <v>188.90523555094427</v>
      </c>
      <c r="T99" s="1981">
        <v>465</v>
      </c>
      <c r="U99" s="1992">
        <v>4384.4604214467035</v>
      </c>
      <c r="V99" s="1987"/>
      <c r="W99" s="1989">
        <v>465</v>
      </c>
      <c r="X99" s="1990">
        <v>293.59914902159676</v>
      </c>
      <c r="Z99" s="1991">
        <v>465</v>
      </c>
      <c r="AA99" s="1992">
        <v>2658.7771826633616</v>
      </c>
      <c r="AB99" s="1987"/>
      <c r="AC99" s="1989">
        <v>465</v>
      </c>
      <c r="AD99" s="1990">
        <v>259.8281827717891</v>
      </c>
      <c r="AF99" s="2007">
        <v>465</v>
      </c>
      <c r="AG99" s="2011">
        <f t="shared" si="2"/>
        <v>2440.7925487406578</v>
      </c>
      <c r="AH99" s="2009"/>
      <c r="AI99" s="2007">
        <v>465</v>
      </c>
      <c r="AJ99" s="2012">
        <f t="shared" si="3"/>
        <v>221.96532195416921</v>
      </c>
    </row>
    <row r="100" spans="2:36" x14ac:dyDescent="0.25">
      <c r="B100" s="1981">
        <v>470</v>
      </c>
      <c r="C100" s="1992">
        <v>1835.5374255866375</v>
      </c>
      <c r="D100" s="1983"/>
      <c r="E100" s="1984">
        <v>470</v>
      </c>
      <c r="F100" s="1990">
        <v>196.57753349740278</v>
      </c>
      <c r="H100" s="1981">
        <v>470</v>
      </c>
      <c r="I100" s="1992">
        <v>1318.5214444178159</v>
      </c>
      <c r="J100" s="1987"/>
      <c r="K100" s="1984">
        <v>470</v>
      </c>
      <c r="L100" s="1990">
        <v>168.82454495928835</v>
      </c>
      <c r="N100" s="1981">
        <v>470</v>
      </c>
      <c r="O100" s="1992">
        <v>1980.4217544595085</v>
      </c>
      <c r="P100" s="1987"/>
      <c r="Q100" s="1984">
        <v>470</v>
      </c>
      <c r="R100" s="1990">
        <v>187.74614440031434</v>
      </c>
      <c r="T100" s="1981">
        <v>470</v>
      </c>
      <c r="U100" s="1992">
        <v>4373.5623700635006</v>
      </c>
      <c r="V100" s="1987"/>
      <c r="W100" s="1989">
        <v>470</v>
      </c>
      <c r="X100" s="1990">
        <v>291.94975078870175</v>
      </c>
      <c r="Z100" s="1991">
        <v>470</v>
      </c>
      <c r="AA100" s="1992">
        <v>2660.6442847193521</v>
      </c>
      <c r="AB100" s="1987"/>
      <c r="AC100" s="1989">
        <v>470</v>
      </c>
      <c r="AD100" s="1990">
        <v>258.46677927536217</v>
      </c>
      <c r="AF100" s="2007">
        <v>470</v>
      </c>
      <c r="AG100" s="2011">
        <f t="shared" si="2"/>
        <v>2433.737455849363</v>
      </c>
      <c r="AH100" s="2009"/>
      <c r="AI100" s="2007">
        <v>470</v>
      </c>
      <c r="AJ100" s="2012">
        <f t="shared" si="3"/>
        <v>220.71295058421387</v>
      </c>
    </row>
    <row r="101" spans="2:36" x14ac:dyDescent="0.25">
      <c r="B101" s="1981">
        <v>475</v>
      </c>
      <c r="C101" s="1992">
        <v>1828.6161414819389</v>
      </c>
      <c r="D101" s="1983"/>
      <c r="E101" s="1984">
        <v>475</v>
      </c>
      <c r="F101" s="1990">
        <v>195.42785839381679</v>
      </c>
      <c r="H101" s="1981">
        <v>475</v>
      </c>
      <c r="I101" s="1992">
        <v>1312.9924326043606</v>
      </c>
      <c r="J101" s="1987"/>
      <c r="K101" s="1984">
        <v>475</v>
      </c>
      <c r="L101" s="1990">
        <v>167.92598170925871</v>
      </c>
      <c r="N101" s="1981">
        <v>475</v>
      </c>
      <c r="O101" s="1992">
        <v>1966.9868097177809</v>
      </c>
      <c r="P101" s="1987"/>
      <c r="Q101" s="1984">
        <v>475</v>
      </c>
      <c r="R101" s="1990">
        <v>186.60844849862772</v>
      </c>
      <c r="T101" s="1981">
        <v>475</v>
      </c>
      <c r="U101" s="1992">
        <v>4362.7668235960637</v>
      </c>
      <c r="V101" s="1987"/>
      <c r="W101" s="1989">
        <v>475</v>
      </c>
      <c r="X101" s="1990">
        <v>290.33279153542344</v>
      </c>
      <c r="Z101" s="1991">
        <v>475</v>
      </c>
      <c r="AA101" s="1992">
        <v>2662.6138916911063</v>
      </c>
      <c r="AB101" s="1987"/>
      <c r="AC101" s="1989">
        <v>475</v>
      </c>
      <c r="AD101" s="1990">
        <v>257.13781475855149</v>
      </c>
      <c r="AF101" s="2007">
        <v>475</v>
      </c>
      <c r="AG101" s="2011">
        <f t="shared" si="2"/>
        <v>2426.7952198182497</v>
      </c>
      <c r="AH101" s="2009"/>
      <c r="AI101" s="2007">
        <v>475</v>
      </c>
      <c r="AJ101" s="2012">
        <f t="shared" si="3"/>
        <v>219.48657897913563</v>
      </c>
    </row>
    <row r="102" spans="2:36" x14ac:dyDescent="0.25">
      <c r="B102" s="1981">
        <v>480</v>
      </c>
      <c r="C102" s="1992">
        <v>1821.8155601297356</v>
      </c>
      <c r="D102" s="1983"/>
      <c r="E102" s="1984">
        <v>480</v>
      </c>
      <c r="F102" s="1990">
        <v>194.30182241322444</v>
      </c>
      <c r="H102" s="1981">
        <v>480</v>
      </c>
      <c r="I102" s="1992">
        <v>1307.5785319543697</v>
      </c>
      <c r="J102" s="1987"/>
      <c r="K102" s="1984">
        <v>480</v>
      </c>
      <c r="L102" s="1990">
        <v>167.04613852693845</v>
      </c>
      <c r="N102" s="1981">
        <v>480</v>
      </c>
      <c r="O102" s="1992">
        <v>1953.6641228641793</v>
      </c>
      <c r="P102" s="1987"/>
      <c r="Q102" s="1984">
        <v>480</v>
      </c>
      <c r="R102" s="1990">
        <v>185.49147924435536</v>
      </c>
      <c r="T102" s="1981">
        <v>480</v>
      </c>
      <c r="U102" s="1992">
        <v>4352.0705787657662</v>
      </c>
      <c r="V102" s="1987"/>
      <c r="W102" s="1989">
        <v>480</v>
      </c>
      <c r="X102" s="1990">
        <v>288.74725754364744</v>
      </c>
      <c r="Z102" s="1991">
        <v>480</v>
      </c>
      <c r="AA102" s="1992">
        <v>2664.682800300001</v>
      </c>
      <c r="AB102" s="1987"/>
      <c r="AC102" s="1989">
        <v>480</v>
      </c>
      <c r="AD102" s="1990">
        <v>255.84027550324373</v>
      </c>
      <c r="AF102" s="2007">
        <v>480</v>
      </c>
      <c r="AG102" s="2011">
        <f t="shared" si="2"/>
        <v>2419.9623188028104</v>
      </c>
      <c r="AH102" s="2009"/>
      <c r="AI102" s="2007">
        <v>480</v>
      </c>
      <c r="AJ102" s="2012">
        <f t="shared" si="3"/>
        <v>218.28539464628187</v>
      </c>
    </row>
    <row r="103" spans="2:36" x14ac:dyDescent="0.25">
      <c r="B103" s="1981">
        <v>485</v>
      </c>
      <c r="C103" s="1992">
        <v>1815.1319710476148</v>
      </c>
      <c r="D103" s="1983"/>
      <c r="E103" s="1984">
        <v>485</v>
      </c>
      <c r="F103" s="1990">
        <v>193.19869444872947</v>
      </c>
      <c r="H103" s="1981">
        <v>485</v>
      </c>
      <c r="I103" s="1992">
        <v>1302.2761835099998</v>
      </c>
      <c r="J103" s="1987"/>
      <c r="K103" s="1984">
        <v>485</v>
      </c>
      <c r="L103" s="1990">
        <v>166.18443644116053</v>
      </c>
      <c r="N103" s="1981">
        <v>485</v>
      </c>
      <c r="O103" s="1992">
        <v>1940.450222005257</v>
      </c>
      <c r="P103" s="1987"/>
      <c r="Q103" s="1984">
        <v>485</v>
      </c>
      <c r="R103" s="1990">
        <v>184.39459560716429</v>
      </c>
      <c r="T103" s="1981">
        <v>485</v>
      </c>
      <c r="U103" s="1992">
        <v>4341.4705643879597</v>
      </c>
      <c r="V103" s="1987"/>
      <c r="W103" s="1989">
        <v>485</v>
      </c>
      <c r="X103" s="1990">
        <v>287.19217689807078</v>
      </c>
      <c r="Z103" s="1991">
        <v>485</v>
      </c>
      <c r="AA103" s="1992">
        <v>2666.8479393613848</v>
      </c>
      <c r="AB103" s="1987"/>
      <c r="AC103" s="1989">
        <v>485</v>
      </c>
      <c r="AD103" s="1990">
        <v>254.57318959413502</v>
      </c>
      <c r="AF103" s="2007">
        <v>485</v>
      </c>
      <c r="AG103" s="2011">
        <f t="shared" si="2"/>
        <v>2413.2353760624437</v>
      </c>
      <c r="AH103" s="2009"/>
      <c r="AI103" s="2007">
        <v>485</v>
      </c>
      <c r="AJ103" s="2012">
        <f t="shared" si="3"/>
        <v>217.10861859785206</v>
      </c>
    </row>
    <row r="104" spans="2:36" x14ac:dyDescent="0.25">
      <c r="B104" s="1981">
        <v>490</v>
      </c>
      <c r="C104" s="1992">
        <v>1808.561814626539</v>
      </c>
      <c r="D104" s="1983"/>
      <c r="E104" s="1984">
        <v>490</v>
      </c>
      <c r="F104" s="1990">
        <v>192.11777323453265</v>
      </c>
      <c r="H104" s="1981">
        <v>490</v>
      </c>
      <c r="I104" s="1992">
        <v>1297.0819735469329</v>
      </c>
      <c r="J104" s="1987"/>
      <c r="K104" s="1984">
        <v>490</v>
      </c>
      <c r="L104" s="1990">
        <v>165.34032011223547</v>
      </c>
      <c r="N104" s="1981">
        <v>490</v>
      </c>
      <c r="O104" s="1992">
        <v>1927.3417769575019</v>
      </c>
      <c r="P104" s="1987"/>
      <c r="Q104" s="1984">
        <v>490</v>
      </c>
      <c r="R104" s="1990">
        <v>183.31718272122538</v>
      </c>
      <c r="T104" s="1981">
        <v>490</v>
      </c>
      <c r="U104" s="1992">
        <v>4330.96383463246</v>
      </c>
      <c r="V104" s="1987"/>
      <c r="W104" s="1989">
        <v>490</v>
      </c>
      <c r="X104" s="1990">
        <v>285.66661735340068</v>
      </c>
      <c r="Z104" s="1991">
        <v>490</v>
      </c>
      <c r="AA104" s="1992">
        <v>2669.1063630450767</v>
      </c>
      <c r="AB104" s="1987"/>
      <c r="AC104" s="1989">
        <v>490</v>
      </c>
      <c r="AD104" s="1990">
        <v>253.33562478593294</v>
      </c>
      <c r="AF104" s="2007">
        <v>490</v>
      </c>
      <c r="AG104" s="2011">
        <f t="shared" si="2"/>
        <v>2406.6111525617025</v>
      </c>
      <c r="AH104" s="2009"/>
      <c r="AI104" s="2007">
        <v>490</v>
      </c>
      <c r="AJ104" s="2012">
        <f t="shared" si="3"/>
        <v>215.95550364146538</v>
      </c>
    </row>
    <row r="105" spans="2:36" x14ac:dyDescent="0.25">
      <c r="B105" s="1981">
        <v>495</v>
      </c>
      <c r="C105" s="1992">
        <v>1802.1016745312616</v>
      </c>
      <c r="D105" s="1983"/>
      <c r="E105" s="1984">
        <v>495</v>
      </c>
      <c r="F105" s="1990">
        <v>191.05838583880683</v>
      </c>
      <c r="H105" s="1981">
        <v>495</v>
      </c>
      <c r="I105" s="1992">
        <v>1291.9926262404156</v>
      </c>
      <c r="J105" s="1987"/>
      <c r="K105" s="1984">
        <v>495</v>
      </c>
      <c r="L105" s="1990">
        <v>164.51325663843991</v>
      </c>
      <c r="N105" s="1981">
        <v>495</v>
      </c>
      <c r="O105" s="1992">
        <v>1934.3020123801496</v>
      </c>
      <c r="P105" s="1987"/>
      <c r="Q105" s="1984">
        <v>495</v>
      </c>
      <c r="R105" s="1990">
        <v>191.36332763418545</v>
      </c>
      <c r="T105" s="1981">
        <v>495</v>
      </c>
      <c r="U105" s="1992">
        <v>4320.5475626925345</v>
      </c>
      <c r="V105" s="1987"/>
      <c r="W105" s="1989">
        <v>495</v>
      </c>
      <c r="X105" s="1990">
        <v>284.16968433082269</v>
      </c>
      <c r="Z105" s="1991">
        <v>495</v>
      </c>
      <c r="AA105" s="1992">
        <v>2671.4552445443414</v>
      </c>
      <c r="AB105" s="1987"/>
      <c r="AC105" s="1989">
        <v>495</v>
      </c>
      <c r="AD105" s="1990">
        <v>252.12668649982271</v>
      </c>
      <c r="AF105" s="2007">
        <v>495</v>
      </c>
      <c r="AG105" s="2011">
        <f t="shared" si="2"/>
        <v>2404.0798240777403</v>
      </c>
      <c r="AH105" s="2009"/>
      <c r="AI105" s="2007">
        <v>495</v>
      </c>
      <c r="AJ105" s="2012">
        <f t="shared" si="3"/>
        <v>216.64626818841552</v>
      </c>
    </row>
    <row r="106" spans="2:36" x14ac:dyDescent="0.25">
      <c r="B106" s="1981">
        <v>500</v>
      </c>
      <c r="C106" s="1992">
        <v>1795.7482705557909</v>
      </c>
      <c r="D106" s="1983"/>
      <c r="E106" s="1984">
        <v>500</v>
      </c>
      <c r="F106" s="1990">
        <v>190.01988624699788</v>
      </c>
      <c r="H106" s="1981">
        <v>500</v>
      </c>
      <c r="I106" s="1992">
        <v>1287.0049967712778</v>
      </c>
      <c r="J106" s="1987"/>
      <c r="K106" s="1984">
        <v>500</v>
      </c>
      <c r="L106" s="1990">
        <v>163.7027344341206</v>
      </c>
      <c r="N106" s="1981">
        <v>500</v>
      </c>
      <c r="O106" s="1992">
        <v>1929.3085831881747</v>
      </c>
      <c r="P106" s="1987"/>
      <c r="Q106" s="1984">
        <v>500</v>
      </c>
      <c r="R106" s="1990">
        <v>190.37606299763365</v>
      </c>
      <c r="T106" s="1981">
        <v>500</v>
      </c>
      <c r="U106" s="1992">
        <v>4310.2190348337144</v>
      </c>
      <c r="V106" s="1987"/>
      <c r="W106" s="1989">
        <v>500</v>
      </c>
      <c r="X106" s="1990">
        <v>282.70051903467356</v>
      </c>
      <c r="Z106" s="1991">
        <v>500</v>
      </c>
      <c r="AA106" s="1992">
        <v>2673.8918701247135</v>
      </c>
      <c r="AB106" s="1987"/>
      <c r="AC106" s="1989">
        <v>500</v>
      </c>
      <c r="AD106" s="1990">
        <v>250.94551594014152</v>
      </c>
      <c r="AF106" s="2007">
        <v>500</v>
      </c>
      <c r="AG106" s="2011">
        <f t="shared" si="2"/>
        <v>2399.2345510947343</v>
      </c>
      <c r="AH106" s="2009"/>
      <c r="AI106" s="2007">
        <v>500</v>
      </c>
      <c r="AJ106" s="2012">
        <f t="shared" si="3"/>
        <v>215.54894373071346</v>
      </c>
    </row>
    <row r="107" spans="2:36" x14ac:dyDescent="0.25">
      <c r="B107" s="1981">
        <v>505</v>
      </c>
      <c r="C107" s="1992">
        <v>1781.3550821330741</v>
      </c>
      <c r="D107" s="1983"/>
      <c r="E107" s="1984">
        <v>505</v>
      </c>
      <c r="F107" s="1990">
        <v>194.05717992193348</v>
      </c>
      <c r="H107" s="1981">
        <v>505</v>
      </c>
      <c r="I107" s="1992">
        <v>1273.9726950720926</v>
      </c>
      <c r="J107" s="1987"/>
      <c r="K107" s="1984">
        <v>505</v>
      </c>
      <c r="L107" s="1990">
        <v>167.96378806708805</v>
      </c>
      <c r="N107" s="1981">
        <v>505</v>
      </c>
      <c r="O107" s="1992">
        <v>1916.2706640128149</v>
      </c>
      <c r="P107" s="1987"/>
      <c r="Q107" s="1984">
        <v>505</v>
      </c>
      <c r="R107" s="1990">
        <v>194.46387404851183</v>
      </c>
      <c r="T107" s="1981">
        <v>505</v>
      </c>
      <c r="U107" s="1992">
        <v>4299.9756447961654</v>
      </c>
      <c r="V107" s="1987"/>
      <c r="W107" s="1989">
        <v>505</v>
      </c>
      <c r="X107" s="1990">
        <v>281.25829668099976</v>
      </c>
      <c r="Z107" s="1991">
        <v>505</v>
      </c>
      <c r="AA107" s="1992">
        <v>2676.4136335263556</v>
      </c>
      <c r="AB107" s="1987"/>
      <c r="AC107" s="1989">
        <v>505</v>
      </c>
      <c r="AD107" s="1990">
        <v>249.79128832293574</v>
      </c>
      <c r="AF107" s="2007">
        <v>505</v>
      </c>
      <c r="AG107" s="2011">
        <f t="shared" si="2"/>
        <v>2389.5975439081008</v>
      </c>
      <c r="AH107" s="2009"/>
      <c r="AI107" s="2007">
        <v>505</v>
      </c>
      <c r="AJ107" s="2012">
        <f t="shared" si="3"/>
        <v>217.50688540829378</v>
      </c>
    </row>
    <row r="108" spans="2:36" x14ac:dyDescent="0.25">
      <c r="B108" s="1981">
        <v>510</v>
      </c>
      <c r="C108" s="1992">
        <v>1776.0148601321923</v>
      </c>
      <c r="D108" s="1983"/>
      <c r="E108" s="1984">
        <v>510</v>
      </c>
      <c r="F108" s="1990">
        <v>193.03448680076588</v>
      </c>
      <c r="H108" s="1981">
        <v>510</v>
      </c>
      <c r="I108" s="1992">
        <v>1269.9885978476893</v>
      </c>
      <c r="J108" s="1987"/>
      <c r="K108" s="1984">
        <v>510</v>
      </c>
      <c r="L108" s="1990">
        <v>167.16076151653741</v>
      </c>
      <c r="N108" s="1981">
        <v>510</v>
      </c>
      <c r="O108" s="1992">
        <v>1912.2811252099345</v>
      </c>
      <c r="P108" s="1987"/>
      <c r="Q108" s="1984">
        <v>510</v>
      </c>
      <c r="R108" s="1990">
        <v>193.49100182924673</v>
      </c>
      <c r="T108" s="1981">
        <v>510</v>
      </c>
      <c r="U108" s="1992">
        <v>4289.8148885263208</v>
      </c>
      <c r="V108" s="1987"/>
      <c r="W108" s="1989">
        <v>510</v>
      </c>
      <c r="X108" s="1990">
        <v>279.84222483031687</v>
      </c>
      <c r="Z108" s="1991">
        <v>510</v>
      </c>
      <c r="AA108" s="1992">
        <v>2679.0180306957022</v>
      </c>
      <c r="AB108" s="1987"/>
      <c r="AC108" s="1989">
        <v>510</v>
      </c>
      <c r="AD108" s="1990">
        <v>248.66321120872121</v>
      </c>
      <c r="AF108" s="2007">
        <v>510</v>
      </c>
      <c r="AG108" s="2011">
        <f t="shared" si="2"/>
        <v>2385.4235004823681</v>
      </c>
      <c r="AH108" s="2009"/>
      <c r="AI108" s="2007">
        <v>510</v>
      </c>
      <c r="AJ108" s="2012">
        <f t="shared" si="3"/>
        <v>216.43833723711759</v>
      </c>
    </row>
    <row r="109" spans="2:36" x14ac:dyDescent="0.25">
      <c r="B109" s="1981">
        <v>515</v>
      </c>
      <c r="C109" s="1992">
        <v>1770.756575649106</v>
      </c>
      <c r="D109" s="1983"/>
      <c r="E109" s="1984">
        <v>515</v>
      </c>
      <c r="F109" s="1990">
        <v>192.03136059069129</v>
      </c>
      <c r="H109" s="1981">
        <v>515</v>
      </c>
      <c r="I109" s="1992">
        <v>1266.0817975769216</v>
      </c>
      <c r="J109" s="1987"/>
      <c r="K109" s="1984">
        <v>515</v>
      </c>
      <c r="L109" s="1990">
        <v>166.37332771454135</v>
      </c>
      <c r="N109" s="1981">
        <v>515</v>
      </c>
      <c r="O109" s="1992">
        <v>1908.3690531799248</v>
      </c>
      <c r="P109" s="1987"/>
      <c r="Q109" s="1984">
        <v>515</v>
      </c>
      <c r="R109" s="1990">
        <v>192.53702033268556</v>
      </c>
      <c r="T109" s="1981">
        <v>515</v>
      </c>
      <c r="U109" s="1992">
        <v>4279.7343592154111</v>
      </c>
      <c r="V109" s="1987"/>
      <c r="W109" s="1989">
        <v>515</v>
      </c>
      <c r="X109" s="1990">
        <v>278.45154181748973</v>
      </c>
      <c r="Z109" s="1991">
        <v>515</v>
      </c>
      <c r="AA109" s="1992">
        <v>2681.7026548239837</v>
      </c>
      <c r="AB109" s="1987"/>
      <c r="AC109" s="1989">
        <v>515</v>
      </c>
      <c r="AD109" s="1990">
        <v>247.56052293236175</v>
      </c>
      <c r="AF109" s="2007">
        <v>515</v>
      </c>
      <c r="AG109" s="2011">
        <f t="shared" si="2"/>
        <v>2381.3288880890696</v>
      </c>
      <c r="AH109" s="2009"/>
      <c r="AI109" s="2007">
        <v>515</v>
      </c>
      <c r="AJ109" s="2012">
        <f t="shared" si="3"/>
        <v>215.39075467755393</v>
      </c>
    </row>
    <row r="110" spans="2:36" x14ac:dyDescent="0.25">
      <c r="B110" s="1981">
        <v>520</v>
      </c>
      <c r="C110" s="1992">
        <v>1765.5778827575903</v>
      </c>
      <c r="D110" s="1983"/>
      <c r="E110" s="1984">
        <v>520</v>
      </c>
      <c r="F110" s="1990">
        <v>191.04723686158178</v>
      </c>
      <c r="H110" s="1981">
        <v>520</v>
      </c>
      <c r="I110" s="1992">
        <v>1262.2500654631099</v>
      </c>
      <c r="J110" s="1987"/>
      <c r="K110" s="1984">
        <v>520</v>
      </c>
      <c r="L110" s="1990">
        <v>165.60103687027609</v>
      </c>
      <c r="N110" s="1981">
        <v>520</v>
      </c>
      <c r="O110" s="1992">
        <v>1904.5322133043392</v>
      </c>
      <c r="P110" s="1987"/>
      <c r="Q110" s="1984">
        <v>520</v>
      </c>
      <c r="R110" s="1990">
        <v>191.6013846341352</v>
      </c>
      <c r="T110" s="1981">
        <v>520</v>
      </c>
      <c r="U110" s="1992">
        <v>4269.731742624238</v>
      </c>
      <c r="V110" s="1987"/>
      <c r="W110" s="1989">
        <v>520</v>
      </c>
      <c r="X110" s="1990">
        <v>277.08551527219487</v>
      </c>
      <c r="Z110" s="1991">
        <v>520</v>
      </c>
      <c r="AA110" s="1992">
        <v>2684.4651916720022</v>
      </c>
      <c r="AB110" s="1987"/>
      <c r="AC110" s="1989">
        <v>520</v>
      </c>
      <c r="AD110" s="1990">
        <v>246.482491123535</v>
      </c>
      <c r="AF110" s="2007">
        <v>520</v>
      </c>
      <c r="AG110" s="2011">
        <f t="shared" si="2"/>
        <v>2377.3114191642562</v>
      </c>
      <c r="AH110" s="2009"/>
      <c r="AI110" s="2007">
        <v>520</v>
      </c>
      <c r="AJ110" s="2012">
        <f t="shared" si="3"/>
        <v>214.36353295234463</v>
      </c>
    </row>
    <row r="111" spans="2:36" x14ac:dyDescent="0.25">
      <c r="B111" s="1981">
        <v>525</v>
      </c>
      <c r="C111" s="1992">
        <v>1760.4765244806465</v>
      </c>
      <c r="D111" s="1983"/>
      <c r="E111" s="1984">
        <v>525</v>
      </c>
      <c r="F111" s="1990">
        <v>190.08157268541026</v>
      </c>
      <c r="H111" s="1981">
        <v>525</v>
      </c>
      <c r="I111" s="1992">
        <v>1258.4912575941851</v>
      </c>
      <c r="J111" s="1987"/>
      <c r="K111" s="1984">
        <v>525</v>
      </c>
      <c r="L111" s="1990">
        <v>164.84345632780608</v>
      </c>
      <c r="N111" s="1981">
        <v>525</v>
      </c>
      <c r="O111" s="1992">
        <v>1900.7684560930497</v>
      </c>
      <c r="P111" s="1987"/>
      <c r="Q111" s="1984">
        <v>525</v>
      </c>
      <c r="R111" s="1990">
        <v>190.6835705679382</v>
      </c>
      <c r="T111" s="1981">
        <v>525</v>
      </c>
      <c r="U111" s="1992">
        <v>4259.8048126750964</v>
      </c>
      <c r="V111" s="1987"/>
      <c r="W111" s="1989">
        <v>525</v>
      </c>
      <c r="X111" s="1990">
        <v>275.74344072393166</v>
      </c>
      <c r="Z111" s="1991">
        <v>525</v>
      </c>
      <c r="AA111" s="1992">
        <v>2687.3034151620509</v>
      </c>
      <c r="AB111" s="1987"/>
      <c r="AC111" s="1989">
        <v>525</v>
      </c>
      <c r="AD111" s="1990">
        <v>245.42841131173992</v>
      </c>
      <c r="AF111" s="2007">
        <v>525</v>
      </c>
      <c r="AG111" s="2011">
        <f t="shared" si="2"/>
        <v>2373.3688932010054</v>
      </c>
      <c r="AH111" s="2009"/>
      <c r="AI111" s="2007">
        <v>525</v>
      </c>
      <c r="AJ111" s="2012">
        <f t="shared" si="3"/>
        <v>213.35609032336521</v>
      </c>
    </row>
    <row r="112" spans="2:36" x14ac:dyDescent="0.25">
      <c r="B112" s="1981">
        <v>530</v>
      </c>
      <c r="C112" s="1992">
        <v>1790.3090328113624</v>
      </c>
      <c r="D112" s="1983"/>
      <c r="E112" s="1984">
        <v>530</v>
      </c>
      <c r="F112" s="1990">
        <v>191.15871989920157</v>
      </c>
      <c r="H112" s="1981">
        <v>530</v>
      </c>
      <c r="I112" s="1992">
        <v>1289.662015142183</v>
      </c>
      <c r="J112" s="1987"/>
      <c r="K112" s="1984">
        <v>530</v>
      </c>
      <c r="L112" s="1990">
        <v>166.12504403503848</v>
      </c>
      <c r="N112" s="1981">
        <v>530</v>
      </c>
      <c r="O112" s="1992">
        <v>1897.0757131687662</v>
      </c>
      <c r="P112" s="1987"/>
      <c r="Q112" s="1984">
        <v>530</v>
      </c>
      <c r="R112" s="1990">
        <v>189.78307374827321</v>
      </c>
      <c r="T112" s="1981">
        <v>530</v>
      </c>
      <c r="U112" s="1992">
        <v>4249.9514272932074</v>
      </c>
      <c r="V112" s="1987"/>
      <c r="W112" s="1989">
        <v>530</v>
      </c>
      <c r="X112" s="1990">
        <v>274.42464028599193</v>
      </c>
      <c r="Z112" s="1991">
        <v>530</v>
      </c>
      <c r="AA112" s="1992">
        <v>2690.2151832193535</v>
      </c>
      <c r="AB112" s="1987"/>
      <c r="AC112" s="1989">
        <v>530</v>
      </c>
      <c r="AD112" s="1990">
        <v>244.39760561026796</v>
      </c>
      <c r="AF112" s="2007">
        <v>530</v>
      </c>
      <c r="AG112" s="2011">
        <f t="shared" si="2"/>
        <v>2383.4426743269746</v>
      </c>
      <c r="AH112" s="2009"/>
      <c r="AI112" s="2007">
        <v>530</v>
      </c>
      <c r="AJ112" s="2012">
        <f t="shared" si="3"/>
        <v>213.17781671575463</v>
      </c>
    </row>
    <row r="113" spans="2:36" x14ac:dyDescent="0.25">
      <c r="B113" s="1981">
        <v>535</v>
      </c>
      <c r="C113" s="1992">
        <v>1785.0301256716159</v>
      </c>
      <c r="D113" s="1983"/>
      <c r="E113" s="1984">
        <v>535</v>
      </c>
      <c r="F113" s="1990">
        <v>190.20950298018101</v>
      </c>
      <c r="H113" s="1981">
        <v>535</v>
      </c>
      <c r="I113" s="1992">
        <v>1285.7171614911165</v>
      </c>
      <c r="J113" s="1987"/>
      <c r="K113" s="1984">
        <v>535</v>
      </c>
      <c r="L113" s="1990">
        <v>165.37672661331774</v>
      </c>
      <c r="N113" s="1981">
        <v>535</v>
      </c>
      <c r="O113" s="1992">
        <v>1893.4519934767122</v>
      </c>
      <c r="P113" s="1987"/>
      <c r="Q113" s="1984">
        <v>535</v>
      </c>
      <c r="R113" s="1990">
        <v>188.89940864486368</v>
      </c>
      <c r="T113" s="1981">
        <v>535</v>
      </c>
      <c r="U113" s="1992">
        <v>4240.1695244813609</v>
      </c>
      <c r="V113" s="1987"/>
      <c r="W113" s="1989">
        <v>535</v>
      </c>
      <c r="X113" s="1990">
        <v>273.12846141322598</v>
      </c>
      <c r="Z113" s="1991">
        <v>535</v>
      </c>
      <c r="AA113" s="1992">
        <v>2693.1984338466982</v>
      </c>
      <c r="AB113" s="1987"/>
      <c r="AC113" s="1989">
        <v>535</v>
      </c>
      <c r="AD113" s="1990">
        <v>243.38942147396995</v>
      </c>
      <c r="AF113" s="2007">
        <v>535</v>
      </c>
      <c r="AG113" s="2011">
        <f t="shared" si="2"/>
        <v>2379.5134477935003</v>
      </c>
      <c r="AH113" s="2009"/>
      <c r="AI113" s="2007">
        <v>535</v>
      </c>
      <c r="AJ113" s="2012">
        <f t="shared" si="3"/>
        <v>212.20070422511168</v>
      </c>
    </row>
    <row r="114" spans="2:36" x14ac:dyDescent="0.25">
      <c r="B114" s="1981">
        <v>540</v>
      </c>
      <c r="C114" s="1992">
        <v>1779.8283082514793</v>
      </c>
      <c r="D114" s="1983"/>
      <c r="E114" s="1984">
        <v>540</v>
      </c>
      <c r="F114" s="1990">
        <v>189.27758642633003</v>
      </c>
      <c r="H114" s="1981">
        <v>540</v>
      </c>
      <c r="I114" s="1992">
        <v>1281.845303736661</v>
      </c>
      <c r="J114" s="1987"/>
      <c r="K114" s="1984">
        <v>540</v>
      </c>
      <c r="L114" s="1990">
        <v>164.64226692162916</v>
      </c>
      <c r="N114" s="1981">
        <v>540</v>
      </c>
      <c r="O114" s="1992">
        <v>1889.8953797048819</v>
      </c>
      <c r="P114" s="1987"/>
      <c r="Q114" s="1984">
        <v>540</v>
      </c>
      <c r="R114" s="1990">
        <v>188.03210771003594</v>
      </c>
      <c r="T114" s="1981">
        <v>540</v>
      </c>
      <c r="U114" s="1992">
        <v>4230.4571186126122</v>
      </c>
      <c r="V114" s="1987"/>
      <c r="W114" s="1989">
        <v>540</v>
      </c>
      <c r="X114" s="1990">
        <v>271.85427572882361</v>
      </c>
      <c r="Z114" s="1991">
        <v>540</v>
      </c>
      <c r="AA114" s="1992">
        <v>2696.2511814171394</v>
      </c>
      <c r="AB114" s="1987"/>
      <c r="AC114" s="1989">
        <v>540</v>
      </c>
      <c r="AD114" s="1990">
        <v>242.40323052603571</v>
      </c>
      <c r="AF114" s="2007">
        <v>540</v>
      </c>
      <c r="AG114" s="2011">
        <f t="shared" si="2"/>
        <v>2375.655458344555</v>
      </c>
      <c r="AH114" s="2009"/>
      <c r="AI114" s="2007">
        <v>540</v>
      </c>
      <c r="AJ114" s="2012">
        <f t="shared" si="3"/>
        <v>211.24189346257089</v>
      </c>
    </row>
    <row r="115" spans="2:36" x14ac:dyDescent="0.25">
      <c r="B115" s="1981">
        <v>545</v>
      </c>
      <c r="C115" s="1992">
        <v>1774.701473770466</v>
      </c>
      <c r="D115" s="1983"/>
      <c r="E115" s="1984">
        <v>545</v>
      </c>
      <c r="F115" s="1990">
        <v>188.36249408080877</v>
      </c>
      <c r="H115" s="1981">
        <v>545</v>
      </c>
      <c r="I115" s="1992">
        <v>1278.0444335993509</v>
      </c>
      <c r="J115" s="1987"/>
      <c r="K115" s="1984">
        <v>545</v>
      </c>
      <c r="L115" s="1990">
        <v>163.92128355455873</v>
      </c>
      <c r="N115" s="1981">
        <v>545</v>
      </c>
      <c r="O115" s="1992">
        <v>1886.4040249013412</v>
      </c>
      <c r="P115" s="1987"/>
      <c r="Q115" s="1984">
        <v>545</v>
      </c>
      <c r="R115" s="1990">
        <v>187.18072055382876</v>
      </c>
      <c r="T115" s="1981">
        <v>545</v>
      </c>
      <c r="U115" s="1992">
        <v>4220.8122969270553</v>
      </c>
      <c r="V115" s="1987"/>
      <c r="W115" s="1989">
        <v>545</v>
      </c>
      <c r="X115" s="1990">
        <v>270.60147791567408</v>
      </c>
      <c r="Z115" s="1991">
        <v>545</v>
      </c>
      <c r="AA115" s="1992">
        <v>2699.3715131707763</v>
      </c>
      <c r="AB115" s="1987"/>
      <c r="AC115" s="1989">
        <v>545</v>
      </c>
      <c r="AD115" s="1990">
        <v>241.43842744935381</v>
      </c>
      <c r="AF115" s="2007">
        <v>545</v>
      </c>
      <c r="AG115" s="2011">
        <f t="shared" si="2"/>
        <v>2371.8667484737975</v>
      </c>
      <c r="AH115" s="2009"/>
      <c r="AI115" s="2007">
        <v>545</v>
      </c>
      <c r="AJ115" s="2012">
        <f t="shared" si="3"/>
        <v>210.30088071084484</v>
      </c>
    </row>
    <row r="116" spans="2:36" x14ac:dyDescent="0.25">
      <c r="B116" s="1981">
        <v>550</v>
      </c>
      <c r="C116" s="1992">
        <v>1769.6475917191719</v>
      </c>
      <c r="D116" s="1983"/>
      <c r="E116" s="1984">
        <v>550</v>
      </c>
      <c r="F116" s="1990">
        <v>187.4637671015717</v>
      </c>
      <c r="H116" s="1981">
        <v>550</v>
      </c>
      <c r="I116" s="1992">
        <v>1274.312615810336</v>
      </c>
      <c r="J116" s="1987"/>
      <c r="K116" s="1984">
        <v>550</v>
      </c>
      <c r="L116" s="1990">
        <v>163.21340897598014</v>
      </c>
      <c r="N116" s="1981">
        <v>550</v>
      </c>
      <c r="O116" s="1992">
        <v>1882.9761492760458</v>
      </c>
      <c r="P116" s="1987"/>
      <c r="Q116" s="1984">
        <v>550</v>
      </c>
      <c r="R116" s="1990">
        <v>186.34481316409793</v>
      </c>
      <c r="T116" s="1981">
        <v>550</v>
      </c>
      <c r="U116" s="1992">
        <v>4211.2332162196972</v>
      </c>
      <c r="V116" s="1987"/>
      <c r="W116" s="1989">
        <v>550</v>
      </c>
      <c r="X116" s="1990">
        <v>269.3694846681974</v>
      </c>
      <c r="Z116" s="1991">
        <v>550</v>
      </c>
      <c r="AA116" s="1992">
        <v>2702.5575859026085</v>
      </c>
      <c r="AB116" s="1987"/>
      <c r="AC116" s="1989">
        <v>550</v>
      </c>
      <c r="AD116" s="1990">
        <v>240.49442893834512</v>
      </c>
      <c r="AF116" s="2007">
        <v>550</v>
      </c>
      <c r="AG116" s="2011">
        <f t="shared" si="2"/>
        <v>2368.1454317855719</v>
      </c>
      <c r="AH116" s="2009"/>
      <c r="AI116" s="2007">
        <v>550</v>
      </c>
      <c r="AJ116" s="2012">
        <f t="shared" si="3"/>
        <v>209.37718056963845</v>
      </c>
    </row>
    <row r="117" spans="2:36" x14ac:dyDescent="0.25">
      <c r="B117" s="1981">
        <v>555</v>
      </c>
      <c r="C117" s="1992">
        <v>1764.6647044343079</v>
      </c>
      <c r="D117" s="1983"/>
      <c r="E117" s="1984">
        <v>555</v>
      </c>
      <c r="F117" s="1990">
        <v>186.58096318142219</v>
      </c>
      <c r="H117" s="1981">
        <v>555</v>
      </c>
      <c r="I117" s="1992">
        <v>1270.6479848231709</v>
      </c>
      <c r="J117" s="1987"/>
      <c r="K117" s="1984">
        <v>555</v>
      </c>
      <c r="L117" s="1990">
        <v>162.51828889431332</v>
      </c>
      <c r="N117" s="1981">
        <v>555</v>
      </c>
      <c r="O117" s="1992">
        <v>1879.6100371755333</v>
      </c>
      <c r="P117" s="1987"/>
      <c r="Q117" s="1984">
        <v>555</v>
      </c>
      <c r="R117" s="1990">
        <v>185.52396716877706</v>
      </c>
      <c r="T117" s="1981">
        <v>555</v>
      </c>
      <c r="U117" s="1992">
        <v>4201.7180997073483</v>
      </c>
      <c r="V117" s="1987"/>
      <c r="W117" s="1989">
        <v>555</v>
      </c>
      <c r="X117" s="1990">
        <v>268.15773370083508</v>
      </c>
      <c r="Z117" s="1991">
        <v>555</v>
      </c>
      <c r="AA117" s="1992">
        <v>2705.8076228294494</v>
      </c>
      <c r="AB117" s="1987"/>
      <c r="AC117" s="1989">
        <v>555</v>
      </c>
      <c r="AD117" s="1990">
        <v>239.57067270745102</v>
      </c>
      <c r="AF117" s="2007">
        <v>555</v>
      </c>
      <c r="AG117" s="2011">
        <f t="shared" si="2"/>
        <v>2364.4896897939616</v>
      </c>
      <c r="AH117" s="2009"/>
      <c r="AI117" s="2007">
        <v>555</v>
      </c>
      <c r="AJ117" s="2012">
        <f t="shared" si="3"/>
        <v>208.47032513055973</v>
      </c>
    </row>
    <row r="118" spans="2:36" x14ac:dyDescent="0.25">
      <c r="B118" s="1981">
        <v>560</v>
      </c>
      <c r="C118" s="1992">
        <v>1759.7509238567834</v>
      </c>
      <c r="D118" s="1983"/>
      <c r="E118" s="1984">
        <v>560</v>
      </c>
      <c r="F118" s="1990">
        <v>185.71365580984906</v>
      </c>
      <c r="H118" s="1981">
        <v>560</v>
      </c>
      <c r="I118" s="1992">
        <v>1267.0487417017337</v>
      </c>
      <c r="J118" s="1987"/>
      <c r="K118" s="1984">
        <v>560</v>
      </c>
      <c r="L118" s="1990">
        <v>161.83558167124755</v>
      </c>
      <c r="N118" s="1981">
        <v>560</v>
      </c>
      <c r="O118" s="1992">
        <v>1876.3040342196703</v>
      </c>
      <c r="P118" s="1987"/>
      <c r="Q118" s="1984">
        <v>560</v>
      </c>
      <c r="R118" s="1990">
        <v>184.717779137658</v>
      </c>
      <c r="T118" s="1981">
        <v>560</v>
      </c>
      <c r="U118" s="1992">
        <v>4192.2652340633449</v>
      </c>
      <c r="V118" s="1987"/>
      <c r="W118" s="1989">
        <v>560</v>
      </c>
      <c r="X118" s="1990">
        <v>266.96568280965545</v>
      </c>
      <c r="Z118" s="1991">
        <v>560</v>
      </c>
      <c r="AA118" s="1992">
        <v>2709.1199106246395</v>
      </c>
      <c r="AB118" s="1987"/>
      <c r="AC118" s="1989">
        <v>560</v>
      </c>
      <c r="AD118" s="1990">
        <v>238.66661655273919</v>
      </c>
      <c r="AF118" s="2007">
        <v>560</v>
      </c>
      <c r="AG118" s="2011">
        <f t="shared" si="2"/>
        <v>2360.8977688932341</v>
      </c>
      <c r="AH118" s="2009"/>
      <c r="AI118" s="2007">
        <v>560</v>
      </c>
      <c r="AJ118" s="2012">
        <f t="shared" si="3"/>
        <v>207.57986319622987</v>
      </c>
    </row>
    <row r="119" spans="2:36" x14ac:dyDescent="0.25">
      <c r="B119" s="1981">
        <v>565</v>
      </c>
      <c r="C119" s="1992">
        <v>1754.9044284615386</v>
      </c>
      <c r="D119" s="1983"/>
      <c r="E119" s="1984">
        <v>565</v>
      </c>
      <c r="F119" s="1990">
        <v>184.86143357405803</v>
      </c>
      <c r="H119" s="1981">
        <v>565</v>
      </c>
      <c r="I119" s="1992">
        <v>1263.5131511733834</v>
      </c>
      <c r="J119" s="1987"/>
      <c r="K119" s="1984">
        <v>565</v>
      </c>
      <c r="L119" s="1990">
        <v>161.1649577618644</v>
      </c>
      <c r="N119" s="1981">
        <v>565</v>
      </c>
      <c r="O119" s="1992">
        <v>1873.0565445904615</v>
      </c>
      <c r="P119" s="1987"/>
      <c r="Q119" s="1984">
        <v>565</v>
      </c>
      <c r="R119" s="1990">
        <v>183.9258599212491</v>
      </c>
      <c r="T119" s="1981">
        <v>565</v>
      </c>
      <c r="U119" s="1992">
        <v>4182.8729666097752</v>
      </c>
      <c r="V119" s="1987"/>
      <c r="W119" s="1989">
        <v>565</v>
      </c>
      <c r="X119" s="1990">
        <v>265.79280898378607</v>
      </c>
      <c r="Z119" s="1991">
        <v>565</v>
      </c>
      <c r="AA119" s="1992">
        <v>2712.49279661026</v>
      </c>
      <c r="AB119" s="1987"/>
      <c r="AC119" s="1989">
        <v>565</v>
      </c>
      <c r="AD119" s="1990">
        <v>237.7817374633382</v>
      </c>
      <c r="AF119" s="2007">
        <v>565</v>
      </c>
      <c r="AG119" s="2011">
        <f t="shared" si="2"/>
        <v>2357.3679774890838</v>
      </c>
      <c r="AH119" s="2009"/>
      <c r="AI119" s="2007">
        <v>565</v>
      </c>
      <c r="AJ119" s="2012">
        <f t="shared" si="3"/>
        <v>206.70535954085918</v>
      </c>
    </row>
    <row r="120" spans="2:36" x14ac:dyDescent="0.25">
      <c r="B120" s="1981">
        <v>570</v>
      </c>
      <c r="C120" s="1992">
        <v>1750.1234603485609</v>
      </c>
      <c r="D120" s="1983"/>
      <c r="E120" s="1984">
        <v>570</v>
      </c>
      <c r="F120" s="1990">
        <v>184.02389949679173</v>
      </c>
      <c r="H120" s="1981">
        <v>570</v>
      </c>
      <c r="I120" s="1992">
        <v>1260.0395388371689</v>
      </c>
      <c r="J120" s="1987"/>
      <c r="K120" s="1984">
        <v>570</v>
      </c>
      <c r="L120" s="1990">
        <v>160.50609918422452</v>
      </c>
      <c r="N120" s="1981">
        <v>570</v>
      </c>
      <c r="O120" s="1992">
        <v>1869.8660284635182</v>
      </c>
      <c r="P120" s="1987"/>
      <c r="Q120" s="1984">
        <v>570</v>
      </c>
      <c r="R120" s="1990">
        <v>183.1478340244264</v>
      </c>
      <c r="T120" s="1981">
        <v>570</v>
      </c>
      <c r="U120" s="1992">
        <v>4173.5397026574165</v>
      </c>
      <c r="V120" s="1987"/>
      <c r="W120" s="1989">
        <v>570</v>
      </c>
      <c r="X120" s="1990">
        <v>264.63860756361447</v>
      </c>
      <c r="Z120" s="1991">
        <v>570</v>
      </c>
      <c r="AA120" s="1992">
        <v>2715.9246860970929</v>
      </c>
      <c r="AB120" s="1987"/>
      <c r="AC120" s="1989">
        <v>570</v>
      </c>
      <c r="AD120" s="1990">
        <v>236.91553077963431</v>
      </c>
      <c r="AF120" s="2007">
        <v>570</v>
      </c>
      <c r="AG120" s="2011">
        <f t="shared" si="2"/>
        <v>2353.8986832807514</v>
      </c>
      <c r="AH120" s="2009"/>
      <c r="AI120" s="2007">
        <v>570</v>
      </c>
      <c r="AJ120" s="2012">
        <f t="shared" si="3"/>
        <v>205.84639420973826</v>
      </c>
    </row>
    <row r="121" spans="2:36" x14ac:dyDescent="0.25">
      <c r="B121" s="1981">
        <v>575</v>
      </c>
      <c r="C121" s="1992">
        <v>1745.4063224853378</v>
      </c>
      <c r="D121" s="1983"/>
      <c r="E121" s="1984">
        <v>575</v>
      </c>
      <c r="F121" s="1990">
        <v>183.20067040869731</v>
      </c>
      <c r="H121" s="1981">
        <v>575</v>
      </c>
      <c r="I121" s="1992">
        <v>1256.6262885176998</v>
      </c>
      <c r="J121" s="1987"/>
      <c r="K121" s="1984">
        <v>575</v>
      </c>
      <c r="L121" s="1990">
        <v>159.85869901663091</v>
      </c>
      <c r="N121" s="1981">
        <v>575</v>
      </c>
      <c r="O121" s="1992">
        <v>1866.7309995735657</v>
      </c>
      <c r="P121" s="1987"/>
      <c r="Q121" s="1984">
        <v>575</v>
      </c>
      <c r="R121" s="1990">
        <v>182.38333901276579</v>
      </c>
      <c r="T121" s="1981">
        <v>575</v>
      </c>
      <c r="U121" s="1992">
        <v>4164.2639029844968</v>
      </c>
      <c r="V121" s="1987"/>
      <c r="W121" s="1989">
        <v>575</v>
      </c>
      <c r="X121" s="1990">
        <v>263.50259144290391</v>
      </c>
      <c r="Z121" s="1991">
        <v>575</v>
      </c>
      <c r="AA121" s="1992">
        <v>2719.4140398633635</v>
      </c>
      <c r="AB121" s="1987"/>
      <c r="AC121" s="1989">
        <v>575</v>
      </c>
      <c r="AD121" s="1990">
        <v>236.06750939539191</v>
      </c>
      <c r="AF121" s="2007">
        <v>575</v>
      </c>
      <c r="AG121" s="2011">
        <f t="shared" si="2"/>
        <v>2350.4883106848929</v>
      </c>
      <c r="AH121" s="2009"/>
      <c r="AI121" s="2007">
        <v>575</v>
      </c>
      <c r="AJ121" s="2012">
        <f t="shared" si="3"/>
        <v>205.00256185527797</v>
      </c>
    </row>
    <row r="122" spans="2:36" x14ac:dyDescent="0.25">
      <c r="B122" s="1981">
        <v>580</v>
      </c>
      <c r="C122" s="1992">
        <v>1740.7513760915872</v>
      </c>
      <c r="D122" s="1983"/>
      <c r="E122" s="1984">
        <v>580</v>
      </c>
      <c r="F122" s="1990">
        <v>182.39137635315839</v>
      </c>
      <c r="H122" s="1981">
        <v>580</v>
      </c>
      <c r="I122" s="1992">
        <v>1253.2718397558558</v>
      </c>
      <c r="J122" s="1987"/>
      <c r="K122" s="1984">
        <v>580</v>
      </c>
      <c r="L122" s="1990">
        <v>159.22246092089227</v>
      </c>
      <c r="N122" s="1981">
        <v>580</v>
      </c>
      <c r="O122" s="1992">
        <v>1863.6500229058543</v>
      </c>
      <c r="P122" s="1987"/>
      <c r="Q122" s="1984">
        <v>580</v>
      </c>
      <c r="R122" s="1990">
        <v>181.63202494958202</v>
      </c>
      <c r="T122" s="1981">
        <v>580</v>
      </c>
      <c r="U122" s="1992">
        <v>4155.0440814458552</v>
      </c>
      <c r="V122" s="1987"/>
      <c r="W122" s="1989">
        <v>580</v>
      </c>
      <c r="X122" s="1990">
        <v>262.38429031218641</v>
      </c>
      <c r="Z122" s="1991">
        <v>580</v>
      </c>
      <c r="AA122" s="1992">
        <v>2722.9593717639141</v>
      </c>
      <c r="AB122" s="1987"/>
      <c r="AC122" s="1989">
        <v>580</v>
      </c>
      <c r="AD122" s="1990">
        <v>235.23720300114221</v>
      </c>
      <c r="AF122" s="2007">
        <v>580</v>
      </c>
      <c r="AG122" s="2011">
        <f t="shared" si="2"/>
        <v>2347.1353383926134</v>
      </c>
      <c r="AH122" s="2009"/>
      <c r="AI122" s="2007">
        <v>580</v>
      </c>
      <c r="AJ122" s="2012">
        <f t="shared" si="3"/>
        <v>204.17347110739226</v>
      </c>
    </row>
    <row r="123" spans="2:36" x14ac:dyDescent="0.25">
      <c r="B123" s="1981">
        <v>585</v>
      </c>
      <c r="C123" s="1992">
        <v>1736.1570381577944</v>
      </c>
      <c r="D123" s="1983"/>
      <c r="E123" s="1984">
        <v>585</v>
      </c>
      <c r="F123" s="1990">
        <v>181.59566002164752</v>
      </c>
      <c r="H123" s="1981">
        <v>585</v>
      </c>
      <c r="I123" s="1992">
        <v>1249.974685428167</v>
      </c>
      <c r="J123" s="1987"/>
      <c r="K123" s="1984">
        <v>585</v>
      </c>
      <c r="L123" s="1990">
        <v>158.59709869003785</v>
      </c>
      <c r="N123" s="1981">
        <v>585</v>
      </c>
      <c r="O123" s="1992">
        <v>1860.6217125059661</v>
      </c>
      <c r="P123" s="1987"/>
      <c r="Q123" s="1984">
        <v>585</v>
      </c>
      <c r="R123" s="1990">
        <v>180.89355386183729</v>
      </c>
      <c r="T123" s="1981">
        <v>585</v>
      </c>
      <c r="U123" s="1992">
        <v>4145.8788027047185</v>
      </c>
      <c r="V123" s="1987"/>
      <c r="W123" s="1989">
        <v>585</v>
      </c>
      <c r="X123" s="1990">
        <v>261.28324994094874</v>
      </c>
      <c r="Z123" s="1991">
        <v>585</v>
      </c>
      <c r="AA123" s="1992">
        <v>2726.559246461969</v>
      </c>
      <c r="AB123" s="1987"/>
      <c r="AC123" s="1989">
        <v>585</v>
      </c>
      <c r="AD123" s="1990">
        <v>234.42415736637258</v>
      </c>
      <c r="AF123" s="2007">
        <v>585</v>
      </c>
      <c r="AG123" s="2011">
        <f t="shared" si="2"/>
        <v>2343.8382970517232</v>
      </c>
      <c r="AH123" s="2009"/>
      <c r="AI123" s="2007">
        <v>585</v>
      </c>
      <c r="AJ123" s="2012">
        <f t="shared" si="3"/>
        <v>203.3587439761688</v>
      </c>
    </row>
    <row r="124" spans="2:36" x14ac:dyDescent="0.25">
      <c r="B124" s="1981">
        <v>590</v>
      </c>
      <c r="C124" s="1992">
        <v>1731.621779089616</v>
      </c>
      <c r="D124" s="1983"/>
      <c r="E124" s="1984">
        <v>590</v>
      </c>
      <c r="F124" s="1990">
        <v>180.81317621779178</v>
      </c>
      <c r="H124" s="1981">
        <v>590</v>
      </c>
      <c r="I124" s="1992">
        <v>1246.7333694872243</v>
      </c>
      <c r="J124" s="1987"/>
      <c r="K124" s="1984">
        <v>590</v>
      </c>
      <c r="L124" s="1990">
        <v>157.98233581902866</v>
      </c>
      <c r="N124" s="1981">
        <v>590</v>
      </c>
      <c r="O124" s="1992">
        <v>1857.6447294009915</v>
      </c>
      <c r="P124" s="1987"/>
      <c r="Q124" s="1984">
        <v>590</v>
      </c>
      <c r="R124" s="1990">
        <v>180.16759923320683</v>
      </c>
      <c r="T124" s="1981">
        <v>590</v>
      </c>
      <c r="U124" s="1992">
        <v>4136.7666800797942</v>
      </c>
      <c r="V124" s="1987"/>
      <c r="W124" s="1989">
        <v>590</v>
      </c>
      <c r="X124" s="1990">
        <v>260.19903149632302</v>
      </c>
      <c r="Z124" s="1991">
        <v>590</v>
      </c>
      <c r="AA124" s="1992">
        <v>2730.2122772762359</v>
      </c>
      <c r="AB124" s="1987"/>
      <c r="AC124" s="1989">
        <v>590</v>
      </c>
      <c r="AD124" s="1990">
        <v>233.6279336582148</v>
      </c>
      <c r="AF124" s="2007">
        <v>590</v>
      </c>
      <c r="AG124" s="2011">
        <f t="shared" si="2"/>
        <v>2340.5957670667722</v>
      </c>
      <c r="AH124" s="2009"/>
      <c r="AI124" s="2007">
        <v>590</v>
      </c>
      <c r="AJ124" s="2012">
        <f t="shared" si="3"/>
        <v>202.55801528491304</v>
      </c>
    </row>
    <row r="125" spans="2:36" x14ac:dyDescent="0.25">
      <c r="B125" s="1981">
        <v>595</v>
      </c>
      <c r="C125" s="1992">
        <v>1727.1441204707721</v>
      </c>
      <c r="D125" s="1983"/>
      <c r="E125" s="1984">
        <v>595</v>
      </c>
      <c r="F125" s="1990">
        <v>180.04359134845652</v>
      </c>
      <c r="H125" s="1981">
        <v>595</v>
      </c>
      <c r="I125" s="1992">
        <v>1243.5331760101465</v>
      </c>
      <c r="J125" s="1987"/>
      <c r="K125" s="1984">
        <v>595</v>
      </c>
      <c r="L125" s="1990">
        <v>157.3752771169448</v>
      </c>
      <c r="N125" s="1981">
        <v>595</v>
      </c>
      <c r="O125" s="1992">
        <v>1854.7177796255128</v>
      </c>
      <c r="P125" s="1987"/>
      <c r="Q125" s="1984">
        <v>595</v>
      </c>
      <c r="R125" s="1990">
        <v>179.45384552270471</v>
      </c>
      <c r="T125" s="1981">
        <v>595</v>
      </c>
      <c r="U125" s="1992">
        <v>4127.706373500926</v>
      </c>
      <c r="V125" s="1987"/>
      <c r="W125" s="1989">
        <v>595</v>
      </c>
      <c r="X125" s="1990">
        <v>259.13121089612588</v>
      </c>
      <c r="Z125" s="1991">
        <v>595</v>
      </c>
      <c r="AA125" s="1992">
        <v>2733.917124136558</v>
      </c>
      <c r="AB125" s="1987"/>
      <c r="AC125" s="1989">
        <v>595</v>
      </c>
      <c r="AD125" s="1990">
        <v>232.84810779448571</v>
      </c>
      <c r="AF125" s="2007">
        <v>595</v>
      </c>
      <c r="AG125" s="2011">
        <f t="shared" si="2"/>
        <v>2337.4037147487834</v>
      </c>
      <c r="AH125" s="2009"/>
      <c r="AI125" s="2007">
        <v>595</v>
      </c>
      <c r="AJ125" s="2012">
        <f t="shared" si="3"/>
        <v>201.77040653574355</v>
      </c>
    </row>
    <row r="126" spans="2:36" x14ac:dyDescent="0.25">
      <c r="B126" s="1981">
        <v>600</v>
      </c>
      <c r="C126" s="1992">
        <v>1722.7226329375176</v>
      </c>
      <c r="D126" s="1983"/>
      <c r="E126" s="1984">
        <v>600</v>
      </c>
      <c r="F126" s="1990">
        <v>179.28658294027869</v>
      </c>
      <c r="H126" s="1981">
        <v>600</v>
      </c>
      <c r="I126" s="1992">
        <v>1240.189980973862</v>
      </c>
      <c r="J126" s="1987"/>
      <c r="K126" s="1984">
        <v>600</v>
      </c>
      <c r="L126" s="1990">
        <v>156.73957541967249</v>
      </c>
      <c r="N126" s="1981">
        <v>600</v>
      </c>
      <c r="O126" s="1992">
        <v>1851.8396123462921</v>
      </c>
      <c r="P126" s="1987"/>
      <c r="Q126" s="1984">
        <v>600</v>
      </c>
      <c r="R126" s="1990">
        <v>178.75198770737757</v>
      </c>
      <c r="T126" s="1981">
        <v>600</v>
      </c>
      <c r="U126" s="1992">
        <v>4118.6965875669603</v>
      </c>
      <c r="V126" s="1987"/>
      <c r="W126" s="1989">
        <v>600</v>
      </c>
      <c r="X126" s="1990">
        <v>258.07937819424649</v>
      </c>
      <c r="Z126" s="1991">
        <v>600</v>
      </c>
      <c r="AA126" s="1992">
        <v>2737.6724916417843</v>
      </c>
      <c r="AB126" s="1987"/>
      <c r="AC126" s="1989">
        <v>600</v>
      </c>
      <c r="AD126" s="1990">
        <v>232.08426982907409</v>
      </c>
      <c r="AF126" s="2007">
        <v>600</v>
      </c>
      <c r="AG126" s="2011">
        <f t="shared" si="2"/>
        <v>2334.2242610932831</v>
      </c>
      <c r="AH126" s="2009"/>
      <c r="AI126" s="2007">
        <v>600</v>
      </c>
      <c r="AJ126" s="2012">
        <f t="shared" si="3"/>
        <v>200.98835881812985</v>
      </c>
    </row>
    <row r="127" spans="2:36" x14ac:dyDescent="0.25">
      <c r="B127" s="1981">
        <v>605</v>
      </c>
      <c r="C127" s="1992">
        <v>1718.3559341582666</v>
      </c>
      <c r="D127" s="1983"/>
      <c r="E127" s="1984">
        <v>605</v>
      </c>
      <c r="F127" s="1990">
        <v>178.54183918017191</v>
      </c>
      <c r="H127" s="1981">
        <v>605</v>
      </c>
      <c r="I127" s="1992">
        <v>1236.9020025615955</v>
      </c>
      <c r="J127" s="1987"/>
      <c r="K127" s="1984">
        <v>605</v>
      </c>
      <c r="L127" s="1990">
        <v>156.11438118847065</v>
      </c>
      <c r="N127" s="1981">
        <v>605</v>
      </c>
      <c r="O127" s="1992">
        <v>1849.0090180799505</v>
      </c>
      <c r="P127" s="1987"/>
      <c r="Q127" s="1984">
        <v>605</v>
      </c>
      <c r="R127" s="1990">
        <v>178.06173084767585</v>
      </c>
      <c r="T127" s="1981">
        <v>605</v>
      </c>
      <c r="U127" s="1992">
        <v>4109.736069699924</v>
      </c>
      <c r="V127" s="1987"/>
      <c r="W127" s="1989">
        <v>605</v>
      </c>
      <c r="X127" s="1990">
        <v>257.04313699651135</v>
      </c>
      <c r="Z127" s="1991">
        <v>605</v>
      </c>
      <c r="AA127" s="1992">
        <v>2741.4771272139405</v>
      </c>
      <c r="AB127" s="1987"/>
      <c r="AC127" s="1989">
        <v>605</v>
      </c>
      <c r="AD127" s="1990">
        <v>231.3360233678072</v>
      </c>
      <c r="AF127" s="2007">
        <v>605</v>
      </c>
      <c r="AG127" s="2011">
        <f t="shared" si="2"/>
        <v>2331.0960303427355</v>
      </c>
      <c r="AH127" s="2009"/>
      <c r="AI127" s="2007">
        <v>605</v>
      </c>
      <c r="AJ127" s="2012">
        <f t="shared" si="3"/>
        <v>200.21942231612738</v>
      </c>
    </row>
    <row r="128" spans="2:36" x14ac:dyDescent="0.25">
      <c r="B128" s="1981">
        <v>610</v>
      </c>
      <c r="C128" s="1992">
        <v>1714.0426869123244</v>
      </c>
      <c r="D128" s="1983"/>
      <c r="E128" s="1984">
        <v>610</v>
      </c>
      <c r="F128" s="1990">
        <v>177.80905847842956</v>
      </c>
      <c r="H128" s="1981">
        <v>610</v>
      </c>
      <c r="I128" s="1992">
        <v>1233.6678835126436</v>
      </c>
      <c r="J128" s="1987"/>
      <c r="K128" s="1984">
        <v>610</v>
      </c>
      <c r="L128" s="1990">
        <v>155.49943604302615</v>
      </c>
      <c r="N128" s="1981">
        <v>610</v>
      </c>
      <c r="O128" s="1992">
        <v>1846.2248269983027</v>
      </c>
      <c r="P128" s="1987"/>
      <c r="Q128" s="1984">
        <v>610</v>
      </c>
      <c r="R128" s="1990">
        <v>177.38278967419859</v>
      </c>
      <c r="T128" s="1981">
        <v>610</v>
      </c>
      <c r="U128" s="1992">
        <v>4100.8236083899792</v>
      </c>
      <c r="V128" s="1987"/>
      <c r="W128" s="1989">
        <v>610</v>
      </c>
      <c r="X128" s="1990">
        <v>256.02210390527847</v>
      </c>
      <c r="Z128" s="1991">
        <v>610</v>
      </c>
      <c r="AA128" s="1992">
        <v>2745.3298193431865</v>
      </c>
      <c r="AB128" s="1987"/>
      <c r="AC128" s="1989">
        <v>610</v>
      </c>
      <c r="AD128" s="1990">
        <v>230.60298501304214</v>
      </c>
      <c r="AF128" s="2007">
        <v>610</v>
      </c>
      <c r="AG128" s="2011">
        <f t="shared" si="2"/>
        <v>2328.0177650312871</v>
      </c>
      <c r="AH128" s="2009"/>
      <c r="AI128" s="2007">
        <v>610</v>
      </c>
      <c r="AJ128" s="2012">
        <f t="shared" si="3"/>
        <v>199.46327462279498</v>
      </c>
    </row>
    <row r="129" spans="2:36" x14ac:dyDescent="0.25">
      <c r="B129" s="1981">
        <v>615</v>
      </c>
      <c r="C129" s="1992">
        <v>1709.781597262117</v>
      </c>
      <c r="D129" s="1983"/>
      <c r="E129" s="1984">
        <v>615</v>
      </c>
      <c r="F129" s="1990">
        <v>177.08794905314005</v>
      </c>
      <c r="H129" s="1981">
        <v>615</v>
      </c>
      <c r="I129" s="1992">
        <v>1230.486310694208</v>
      </c>
      <c r="J129" s="1987"/>
      <c r="K129" s="1984">
        <v>615</v>
      </c>
      <c r="L129" s="1990">
        <v>154.89449000563764</v>
      </c>
      <c r="N129" s="1981">
        <v>615</v>
      </c>
      <c r="O129" s="1992">
        <v>1843.4859073163566</v>
      </c>
      <c r="P129" s="1987"/>
      <c r="Q129" s="1984">
        <v>615</v>
      </c>
      <c r="R129" s="1990">
        <v>176.71488819459907</v>
      </c>
      <c r="T129" s="1981">
        <v>615</v>
      </c>
      <c r="U129" s="1992">
        <v>4091.9580315259745</v>
      </c>
      <c r="V129" s="1987"/>
      <c r="W129" s="1989">
        <v>615</v>
      </c>
      <c r="X129" s="1990">
        <v>255.01590799112</v>
      </c>
      <c r="Z129" s="1991">
        <v>615</v>
      </c>
      <c r="AA129" s="1992">
        <v>2749.2293959183726</v>
      </c>
      <c r="AB129" s="1987"/>
      <c r="AC129" s="1989">
        <v>615</v>
      </c>
      <c r="AD129" s="1990">
        <v>229.88478383535161</v>
      </c>
      <c r="AF129" s="2007">
        <v>615</v>
      </c>
      <c r="AG129" s="2011">
        <f t="shared" si="2"/>
        <v>2324.9882485434055</v>
      </c>
      <c r="AH129" s="2009"/>
      <c r="AI129" s="2007">
        <v>615</v>
      </c>
      <c r="AJ129" s="2012">
        <f t="shared" si="3"/>
        <v>198.71960381596969</v>
      </c>
    </row>
    <row r="130" spans="2:36" x14ac:dyDescent="0.25">
      <c r="B130" s="1981">
        <v>620</v>
      </c>
      <c r="C130" s="1992">
        <v>1705.5655278240815</v>
      </c>
      <c r="D130" s="1983"/>
      <c r="E130" s="1984">
        <v>620</v>
      </c>
      <c r="F130" s="1990">
        <v>176.3770664743414</v>
      </c>
      <c r="H130" s="1981">
        <v>620</v>
      </c>
      <c r="I130" s="1992">
        <v>1227.3560133223509</v>
      </c>
      <c r="J130" s="1987"/>
      <c r="K130" s="1984">
        <v>620</v>
      </c>
      <c r="L130" s="1990">
        <v>154.29930116240092</v>
      </c>
      <c r="N130" s="1981">
        <v>620</v>
      </c>
      <c r="O130" s="1992">
        <v>1840.7911637583145</v>
      </c>
      <c r="P130" s="1987"/>
      <c r="Q130" s="1984">
        <v>620</v>
      </c>
      <c r="R130" s="1990">
        <v>176.05775931950927</v>
      </c>
      <c r="T130" s="1981">
        <v>620</v>
      </c>
      <c r="U130" s="1992">
        <v>4083.1382048067981</v>
      </c>
      <c r="V130" s="1987"/>
      <c r="W130" s="1989">
        <v>620</v>
      </c>
      <c r="X130" s="1990">
        <v>254.02419029007498</v>
      </c>
      <c r="Z130" s="1991">
        <v>620</v>
      </c>
      <c r="AA130" s="1992">
        <v>2753.1747226383873</v>
      </c>
      <c r="AB130" s="1987"/>
      <c r="AC130" s="1989">
        <v>620</v>
      </c>
      <c r="AD130" s="1990">
        <v>229.18106087077479</v>
      </c>
      <c r="AF130" s="2007">
        <v>620</v>
      </c>
      <c r="AG130" s="2011">
        <f t="shared" si="2"/>
        <v>2322.0051264699864</v>
      </c>
      <c r="AH130" s="2009"/>
      <c r="AI130" s="2007">
        <v>620</v>
      </c>
      <c r="AJ130" s="2012">
        <f t="shared" si="3"/>
        <v>197.98787562342028</v>
      </c>
    </row>
    <row r="131" spans="2:36" x14ac:dyDescent="0.25">
      <c r="B131" s="1981">
        <v>625</v>
      </c>
      <c r="C131" s="1992">
        <v>1701.2121350041477</v>
      </c>
      <c r="D131" s="1983"/>
      <c r="E131" s="1984">
        <v>625</v>
      </c>
      <c r="F131" s="1990">
        <v>175.64037094579089</v>
      </c>
      <c r="H131" s="1981">
        <v>625</v>
      </c>
      <c r="I131" s="1992">
        <v>1224.2757612683179</v>
      </c>
      <c r="J131" s="1987"/>
      <c r="K131" s="1984">
        <v>625</v>
      </c>
      <c r="L131" s="1990">
        <v>153.71363534065563</v>
      </c>
      <c r="N131" s="1981">
        <v>625</v>
      </c>
      <c r="O131" s="1992">
        <v>1838.1395360971994</v>
      </c>
      <c r="P131" s="1987"/>
      <c r="Q131" s="1984">
        <v>625</v>
      </c>
      <c r="R131" s="1990">
        <v>175.41114450642078</v>
      </c>
      <c r="T131" s="1981">
        <v>625</v>
      </c>
      <c r="U131" s="1992">
        <v>4074.3630302289753</v>
      </c>
      <c r="V131" s="1987"/>
      <c r="W131" s="1989">
        <v>625</v>
      </c>
      <c r="X131" s="1990">
        <v>253.04660332502863</v>
      </c>
      <c r="Z131" s="1991">
        <v>625</v>
      </c>
      <c r="AA131" s="1992">
        <v>2757.1647014997548</v>
      </c>
      <c r="AB131" s="1987"/>
      <c r="AC131" s="1989">
        <v>625</v>
      </c>
      <c r="AD131" s="1990">
        <v>228.49146864219628</v>
      </c>
      <c r="AF131" s="2007">
        <v>625</v>
      </c>
      <c r="AG131" s="2011">
        <f t="shared" si="2"/>
        <v>2319.0310328196788</v>
      </c>
      <c r="AH131" s="2009"/>
      <c r="AI131" s="2007">
        <v>625</v>
      </c>
      <c r="AJ131" s="2012">
        <f t="shared" si="3"/>
        <v>197.26064455201845</v>
      </c>
    </row>
    <row r="132" spans="2:36" x14ac:dyDescent="0.25">
      <c r="B132" s="1981">
        <v>630</v>
      </c>
      <c r="C132" s="1992">
        <v>1696.9103226040165</v>
      </c>
      <c r="D132" s="1983"/>
      <c r="E132" s="1984">
        <v>630</v>
      </c>
      <c r="F132" s="1990">
        <v>174.9151309462672</v>
      </c>
      <c r="H132" s="1981">
        <v>630</v>
      </c>
      <c r="I132" s="1992">
        <v>1221.2443634455219</v>
      </c>
      <c r="J132" s="1987"/>
      <c r="K132" s="1984">
        <v>630</v>
      </c>
      <c r="L132" s="1990">
        <v>153.13726580179522</v>
      </c>
      <c r="N132" s="1981">
        <v>630</v>
      </c>
      <c r="O132" s="1992">
        <v>1835.5299977640393</v>
      </c>
      <c r="P132" s="1987"/>
      <c r="Q132" s="1984">
        <v>630</v>
      </c>
      <c r="R132" s="1990">
        <v>174.7747934205243</v>
      </c>
      <c r="T132" s="1981">
        <v>630</v>
      </c>
      <c r="U132" s="1992">
        <v>4065.6314446462798</v>
      </c>
      <c r="V132" s="1987"/>
      <c r="W132" s="1989">
        <v>630</v>
      </c>
      <c r="X132" s="1990">
        <v>252.0828106498852</v>
      </c>
      <c r="Z132" s="1991">
        <v>630</v>
      </c>
      <c r="AA132" s="1992">
        <v>2761.1982693562518</v>
      </c>
      <c r="AB132" s="1987"/>
      <c r="AC132" s="1989">
        <v>630</v>
      </c>
      <c r="AD132" s="1990">
        <v>227.81567070352088</v>
      </c>
      <c r="AF132" s="2007">
        <v>630</v>
      </c>
      <c r="AG132" s="2011">
        <f t="shared" si="2"/>
        <v>2316.1028795632219</v>
      </c>
      <c r="AH132" s="2009"/>
      <c r="AI132" s="2007">
        <v>630</v>
      </c>
      <c r="AJ132" s="2012">
        <f t="shared" si="3"/>
        <v>196.54513430439857</v>
      </c>
    </row>
    <row r="133" spans="2:36" x14ac:dyDescent="0.25">
      <c r="B133" s="1981">
        <v>635</v>
      </c>
      <c r="C133" s="1992">
        <v>1692.6588809043828</v>
      </c>
      <c r="D133" s="1983"/>
      <c r="E133" s="1984">
        <v>635</v>
      </c>
      <c r="F133" s="1990">
        <v>174.20107587272201</v>
      </c>
      <c r="H133" s="1981">
        <v>635</v>
      </c>
      <c r="I133" s="1992">
        <v>1218.2606662727062</v>
      </c>
      <c r="J133" s="1987"/>
      <c r="K133" s="1984">
        <v>635</v>
      </c>
      <c r="L133" s="1990">
        <v>152.56997294858621</v>
      </c>
      <c r="N133" s="1981">
        <v>635</v>
      </c>
      <c r="O133" s="1992">
        <v>1832.9615545227389</v>
      </c>
      <c r="P133" s="1987"/>
      <c r="Q133" s="1984">
        <v>635</v>
      </c>
      <c r="R133" s="1990">
        <v>174.148463611571</v>
      </c>
      <c r="T133" s="1981">
        <v>635</v>
      </c>
      <c r="U133" s="1992">
        <v>4056.942418397412</v>
      </c>
      <c r="V133" s="1987"/>
      <c r="W133" s="1989">
        <v>635</v>
      </c>
      <c r="X133" s="1990">
        <v>251.13248641527807</v>
      </c>
      <c r="Z133" s="1991">
        <v>635</v>
      </c>
      <c r="AA133" s="1992">
        <v>2765.2743965465756</v>
      </c>
      <c r="AB133" s="1987"/>
      <c r="AC133" s="1989">
        <v>635</v>
      </c>
      <c r="AD133" s="1990">
        <v>227.15334120538171</v>
      </c>
      <c r="AF133" s="2007">
        <v>635</v>
      </c>
      <c r="AG133" s="2011">
        <f t="shared" si="2"/>
        <v>2313.2195833287633</v>
      </c>
      <c r="AH133" s="2009"/>
      <c r="AI133" s="2007">
        <v>635</v>
      </c>
      <c r="AJ133" s="2012">
        <f t="shared" si="3"/>
        <v>195.8410680107078</v>
      </c>
    </row>
    <row r="134" spans="2:36" x14ac:dyDescent="0.25">
      <c r="B134" s="1981">
        <v>640</v>
      </c>
      <c r="C134" s="1992">
        <v>1688.4566378197692</v>
      </c>
      <c r="D134" s="1983"/>
      <c r="E134" s="1984">
        <v>640</v>
      </c>
      <c r="F134" s="1990">
        <v>173.49794357845275</v>
      </c>
      <c r="H134" s="1981">
        <v>640</v>
      </c>
      <c r="I134" s="1992">
        <v>1215.3235522091443</v>
      </c>
      <c r="J134" s="1987"/>
      <c r="K134" s="1984">
        <v>640</v>
      </c>
      <c r="L134" s="1990">
        <v>152.01154404620868</v>
      </c>
      <c r="N134" s="1981">
        <v>640</v>
      </c>
      <c r="O134" s="1992">
        <v>1830.4332432070853</v>
      </c>
      <c r="P134" s="1987"/>
      <c r="Q134" s="1984">
        <v>640</v>
      </c>
      <c r="R134" s="1990">
        <v>173.53192020588256</v>
      </c>
      <c r="T134" s="1981">
        <v>640</v>
      </c>
      <c r="U134" s="1992">
        <v>4048.2949539979859</v>
      </c>
      <c r="V134" s="1987"/>
      <c r="W134" s="1989">
        <v>640</v>
      </c>
      <c r="X134" s="1990">
        <v>250.19531495463099</v>
      </c>
      <c r="Z134" s="1991">
        <v>640</v>
      </c>
      <c r="AA134" s="1992">
        <v>2769.3920855863421</v>
      </c>
      <c r="AB134" s="1987"/>
      <c r="AC134" s="1989">
        <v>640</v>
      </c>
      <c r="AD134" s="1990">
        <v>226.50416448120245</v>
      </c>
      <c r="AF134" s="2007">
        <v>640</v>
      </c>
      <c r="AG134" s="2011">
        <f t="shared" si="2"/>
        <v>2310.3800945640651</v>
      </c>
      <c r="AH134" s="2009"/>
      <c r="AI134" s="2007">
        <v>640</v>
      </c>
      <c r="AJ134" s="2012">
        <f t="shared" si="3"/>
        <v>195.14817745327551</v>
      </c>
    </row>
    <row r="135" spans="2:36" x14ac:dyDescent="0.25">
      <c r="B135" s="1981">
        <v>645</v>
      </c>
      <c r="C135" s="1992">
        <v>1684.3024574444512</v>
      </c>
      <c r="D135" s="1983"/>
      <c r="E135" s="1984">
        <v>645</v>
      </c>
      <c r="F135" s="1990">
        <v>172.80548004533702</v>
      </c>
      <c r="H135" s="1981">
        <v>645</v>
      </c>
      <c r="I135" s="1992">
        <v>1212.4319383579625</v>
      </c>
      <c r="J135" s="1987"/>
      <c r="K135" s="1984">
        <v>645</v>
      </c>
      <c r="L135" s="1990">
        <v>151.46177295627103</v>
      </c>
      <c r="N135" s="1981">
        <v>645</v>
      </c>
      <c r="O135" s="1992">
        <v>1827.9441305164798</v>
      </c>
      <c r="P135" s="1987"/>
      <c r="Q135" s="1984">
        <v>645</v>
      </c>
      <c r="R135" s="1990">
        <v>172.92493561268537</v>
      </c>
      <c r="T135" s="1981">
        <v>645</v>
      </c>
      <c r="U135" s="1992">
        <v>4039.688084893367</v>
      </c>
      <c r="V135" s="1987"/>
      <c r="W135" s="1989">
        <v>645</v>
      </c>
      <c r="X135" s="1990">
        <v>249.2709903894806</v>
      </c>
      <c r="Z135" s="1991">
        <v>645</v>
      </c>
      <c r="AA135" s="1992">
        <v>2773.550369920913</v>
      </c>
      <c r="AB135" s="1987"/>
      <c r="AC135" s="1989">
        <v>645</v>
      </c>
      <c r="AD135" s="1990">
        <v>225.86783465252014</v>
      </c>
      <c r="AF135" s="2007">
        <v>645</v>
      </c>
      <c r="AG135" s="2011">
        <f t="shared" si="2"/>
        <v>2307.5833962266347</v>
      </c>
      <c r="AH135" s="2009"/>
      <c r="AI135" s="2007">
        <v>645</v>
      </c>
      <c r="AJ135" s="2012">
        <f t="shared" si="3"/>
        <v>194.46620273125885</v>
      </c>
    </row>
    <row r="136" spans="2:36" x14ac:dyDescent="0.25">
      <c r="B136" s="1981">
        <v>650</v>
      </c>
      <c r="C136" s="1992">
        <v>1680.1952386653331</v>
      </c>
      <c r="D136" s="1983"/>
      <c r="E136" s="1984">
        <v>650</v>
      </c>
      <c r="F136" s="1990">
        <v>172.12343907119401</v>
      </c>
      <c r="H136" s="1981">
        <v>650</v>
      </c>
      <c r="I136" s="1992">
        <v>1209.5847751339124</v>
      </c>
      <c r="J136" s="1987"/>
      <c r="K136" s="1984">
        <v>650</v>
      </c>
      <c r="L136" s="1990">
        <v>150.92045988310167</v>
      </c>
      <c r="N136" s="1981">
        <v>650</v>
      </c>
      <c r="O136" s="1992">
        <v>1825.4933118672682</v>
      </c>
      <c r="P136" s="1987"/>
      <c r="Q136" s="1984">
        <v>650</v>
      </c>
      <c r="R136" s="1990">
        <v>172.32728924399893</v>
      </c>
      <c r="T136" s="1981">
        <v>650</v>
      </c>
      <c r="U136" s="1992">
        <v>4031.1208742690496</v>
      </c>
      <c r="V136" s="1987"/>
      <c r="W136" s="1989">
        <v>650</v>
      </c>
      <c r="X136" s="1990">
        <v>248.35921625300713</v>
      </c>
      <c r="Z136" s="1991">
        <v>650</v>
      </c>
      <c r="AA136" s="1992">
        <v>2777.7483127357873</v>
      </c>
      <c r="AB136" s="1987"/>
      <c r="AC136" s="1989">
        <v>650</v>
      </c>
      <c r="AD136" s="1990">
        <v>225.24405525251464</v>
      </c>
      <c r="AF136" s="2007">
        <v>650</v>
      </c>
      <c r="AG136" s="2011">
        <f t="shared" ref="AG136:AG199" si="4">AVERAGE(C136,I136,O136,U136,AA136)</f>
        <v>2304.8285025342702</v>
      </c>
      <c r="AH136" s="2009"/>
      <c r="AI136" s="2007">
        <v>650</v>
      </c>
      <c r="AJ136" s="2012">
        <f t="shared" ref="AJ136:AJ199" si="5">AVERAGE(F136,L136,R136,X136,AD136)</f>
        <v>193.79489194076328</v>
      </c>
    </row>
    <row r="137" spans="2:36" x14ac:dyDescent="0.25">
      <c r="B137" s="1981">
        <v>655</v>
      </c>
      <c r="C137" s="1992">
        <v>1676.1339138382107</v>
      </c>
      <c r="D137" s="1983"/>
      <c r="E137" s="1984">
        <v>655</v>
      </c>
      <c r="F137" s="1990">
        <v>171.45158197146708</v>
      </c>
      <c r="H137" s="1981">
        <v>655</v>
      </c>
      <c r="I137" s="1992">
        <v>1206.7810449921587</v>
      </c>
      <c r="J137" s="1987"/>
      <c r="K137" s="1984">
        <v>655</v>
      </c>
      <c r="L137" s="1990">
        <v>150.38741113165997</v>
      </c>
      <c r="N137" s="1981">
        <v>655</v>
      </c>
      <c r="O137" s="1992">
        <v>1823.0799102966703</v>
      </c>
      <c r="P137" s="1987"/>
      <c r="Q137" s="1984">
        <v>655</v>
      </c>
      <c r="R137" s="1990">
        <v>171.73876724735351</v>
      </c>
      <c r="T137" s="1981">
        <v>655</v>
      </c>
      <c r="U137" s="1992">
        <v>4022.5924139155691</v>
      </c>
      <c r="V137" s="1987"/>
      <c r="W137" s="1989">
        <v>655</v>
      </c>
      <c r="X137" s="1990">
        <v>247.45970513081357</v>
      </c>
      <c r="Z137" s="1991">
        <v>655</v>
      </c>
      <c r="AA137" s="1992">
        <v>2781.9850058214975</v>
      </c>
      <c r="AB137" s="1987"/>
      <c r="AC137" s="1989">
        <v>655</v>
      </c>
      <c r="AD137" s="1990">
        <v>224.6325388667891</v>
      </c>
      <c r="AF137" s="2007">
        <v>655</v>
      </c>
      <c r="AG137" s="2011">
        <f t="shared" si="4"/>
        <v>2302.1144577728214</v>
      </c>
      <c r="AH137" s="2009"/>
      <c r="AI137" s="2007">
        <v>655</v>
      </c>
      <c r="AJ137" s="2012">
        <f t="shared" si="5"/>
        <v>193.13400086961664</v>
      </c>
    </row>
    <row r="138" spans="2:36" x14ac:dyDescent="0.25">
      <c r="B138" s="1981">
        <v>660</v>
      </c>
      <c r="C138" s="1992">
        <v>1672.1174475240553</v>
      </c>
      <c r="D138" s="1983"/>
      <c r="E138" s="1984">
        <v>660</v>
      </c>
      <c r="F138" s="1990">
        <v>170.78967729446526</v>
      </c>
      <c r="H138" s="1981">
        <v>660</v>
      </c>
      <c r="I138" s="1992">
        <v>1204.0197612148354</v>
      </c>
      <c r="J138" s="1987"/>
      <c r="K138" s="1984">
        <v>660</v>
      </c>
      <c r="L138" s="1990">
        <v>149.86243887645256</v>
      </c>
      <c r="N138" s="1981">
        <v>660</v>
      </c>
      <c r="O138" s="1992">
        <v>1820.7030754165371</v>
      </c>
      <c r="P138" s="1987"/>
      <c r="Q138" s="1984">
        <v>660</v>
      </c>
      <c r="R138" s="1990">
        <v>171.15916225065743</v>
      </c>
      <c r="T138" s="1981">
        <v>660</v>
      </c>
      <c r="U138" s="1992">
        <v>4014.1018231449525</v>
      </c>
      <c r="V138" s="1987"/>
      <c r="W138" s="1989">
        <v>660</v>
      </c>
      <c r="X138" s="1990">
        <v>246.57217831803041</v>
      </c>
      <c r="Z138" s="1991">
        <v>660</v>
      </c>
      <c r="AA138" s="1992">
        <v>2786.2595684900712</v>
      </c>
      <c r="AB138" s="1987"/>
      <c r="AC138" s="1989">
        <v>660</v>
      </c>
      <c r="AD138" s="1990">
        <v>224.03300679047385</v>
      </c>
      <c r="AF138" s="2007">
        <v>660</v>
      </c>
      <c r="AG138" s="2011">
        <f t="shared" si="4"/>
        <v>2299.4403351580904</v>
      </c>
      <c r="AH138" s="2009"/>
      <c r="AI138" s="2007">
        <v>660</v>
      </c>
      <c r="AJ138" s="2012">
        <f t="shared" si="5"/>
        <v>192.4832927060159</v>
      </c>
    </row>
    <row r="139" spans="2:36" x14ac:dyDescent="0.25">
      <c r="B139" s="1981">
        <v>665</v>
      </c>
      <c r="C139" s="1992">
        <v>1668.1448352821656</v>
      </c>
      <c r="D139" s="1983"/>
      <c r="E139" s="1984">
        <v>665</v>
      </c>
      <c r="F139" s="1990">
        <v>170.13750054945015</v>
      </c>
      <c r="H139" s="1981">
        <v>665</v>
      </c>
      <c r="I139" s="1992">
        <v>1201.2999667523404</v>
      </c>
      <c r="J139" s="1987"/>
      <c r="K139" s="1984">
        <v>665</v>
      </c>
      <c r="L139" s="1990">
        <v>149.34536094087201</v>
      </c>
      <c r="N139" s="1981">
        <v>665</v>
      </c>
      <c r="O139" s="1992">
        <v>1818.3619824142997</v>
      </c>
      <c r="P139" s="1987"/>
      <c r="Q139" s="1984">
        <v>665</v>
      </c>
      <c r="R139" s="1990">
        <v>170.58827311857314</v>
      </c>
      <c r="T139" s="1981">
        <v>665</v>
      </c>
      <c r="U139" s="1992">
        <v>4005.6482477560767</v>
      </c>
      <c r="V139" s="1987"/>
      <c r="W139" s="1989">
        <v>665</v>
      </c>
      <c r="X139" s="1990">
        <v>245.69636549188837</v>
      </c>
      <c r="Z139" s="1991">
        <v>665</v>
      </c>
      <c r="AA139" s="1992">
        <v>2790.5711465403874</v>
      </c>
      <c r="AB139" s="1987"/>
      <c r="AC139" s="1989">
        <v>665</v>
      </c>
      <c r="AD139" s="1990">
        <v>223.44518870080003</v>
      </c>
      <c r="AF139" s="2007">
        <v>665</v>
      </c>
      <c r="AG139" s="2011">
        <f t="shared" si="4"/>
        <v>2296.8052357490537</v>
      </c>
      <c r="AH139" s="2009"/>
      <c r="AI139" s="2007">
        <v>665</v>
      </c>
      <c r="AJ139" s="2012">
        <f t="shared" si="5"/>
        <v>191.84253776031676</v>
      </c>
    </row>
    <row r="140" spans="2:36" x14ac:dyDescent="0.25">
      <c r="B140" s="1981">
        <v>670</v>
      </c>
      <c r="C140" s="1992">
        <v>1664.215102517245</v>
      </c>
      <c r="D140" s="1983"/>
      <c r="E140" s="1984">
        <v>670</v>
      </c>
      <c r="F140" s="1990">
        <v>169.49483394689986</v>
      </c>
      <c r="H140" s="1981">
        <v>670</v>
      </c>
      <c r="I140" s="1992">
        <v>1198.6207331165074</v>
      </c>
      <c r="J140" s="1987"/>
      <c r="K140" s="1984">
        <v>670</v>
      </c>
      <c r="L140" s="1990">
        <v>148.83600058641952</v>
      </c>
      <c r="N140" s="1981">
        <v>670</v>
      </c>
      <c r="O140" s="1992">
        <v>1816.055831098663</v>
      </c>
      <c r="P140" s="1987"/>
      <c r="Q140" s="1984">
        <v>670</v>
      </c>
      <c r="R140" s="1990">
        <v>170.02590471980358</v>
      </c>
      <c r="T140" s="1981">
        <v>670</v>
      </c>
      <c r="U140" s="1992">
        <v>3997.2308590463681</v>
      </c>
      <c r="V140" s="1987"/>
      <c r="W140" s="1989">
        <v>670</v>
      </c>
      <c r="X140" s="1990">
        <v>244.83200439895538</v>
      </c>
      <c r="Z140" s="1991">
        <v>670</v>
      </c>
      <c r="AA140" s="1992">
        <v>2794.9189112698705</v>
      </c>
      <c r="AB140" s="1987"/>
      <c r="AC140" s="1989">
        <v>670</v>
      </c>
      <c r="AD140" s="1990">
        <v>222.86882234433503</v>
      </c>
      <c r="AF140" s="2007">
        <v>670</v>
      </c>
      <c r="AG140" s="2011">
        <f t="shared" si="4"/>
        <v>2294.2082874097309</v>
      </c>
      <c r="AH140" s="2009"/>
      <c r="AI140" s="2007">
        <v>670</v>
      </c>
      <c r="AJ140" s="2012">
        <f t="shared" si="5"/>
        <v>191.21151319928268</v>
      </c>
    </row>
    <row r="141" spans="2:36" x14ac:dyDescent="0.25">
      <c r="B141" s="1981">
        <v>675</v>
      </c>
      <c r="C141" s="1992">
        <v>1660.3273033775754</v>
      </c>
      <c r="D141" s="1983"/>
      <c r="E141" s="1984">
        <v>675</v>
      </c>
      <c r="F141" s="1990">
        <v>168.86146615031495</v>
      </c>
      <c r="H141" s="1981">
        <v>675</v>
      </c>
      <c r="I141" s="1992">
        <v>1195.9811593229604</v>
      </c>
      <c r="J141" s="1987"/>
      <c r="K141" s="1984">
        <v>675</v>
      </c>
      <c r="L141" s="1990">
        <v>148.3341863112924</v>
      </c>
      <c r="N141" s="1981">
        <v>675</v>
      </c>
      <c r="O141" s="1992">
        <v>1813.783844987702</v>
      </c>
      <c r="P141" s="1987"/>
      <c r="Q141" s="1984">
        <v>675</v>
      </c>
      <c r="R141" s="1990">
        <v>169.47186770471944</v>
      </c>
      <c r="T141" s="1981">
        <v>675</v>
      </c>
      <c r="U141" s="1992">
        <v>3988.8488528674038</v>
      </c>
      <c r="V141" s="1987"/>
      <c r="W141" s="1989">
        <v>675</v>
      </c>
      <c r="X141" s="1990">
        <v>243.97884055627154</v>
      </c>
      <c r="Z141" s="1991">
        <v>675</v>
      </c>
      <c r="AA141" s="1992">
        <v>2799.3020585300974</v>
      </c>
      <c r="AB141" s="1987"/>
      <c r="AC141" s="1989">
        <v>675</v>
      </c>
      <c r="AD141" s="1990">
        <v>222.30365323811887</v>
      </c>
      <c r="AF141" s="2007">
        <v>675</v>
      </c>
      <c r="AG141" s="2011">
        <f t="shared" si="4"/>
        <v>2291.6486438171478</v>
      </c>
      <c r="AH141" s="2009"/>
      <c r="AI141" s="2007">
        <v>675</v>
      </c>
      <c r="AJ141" s="2012">
        <f t="shared" si="5"/>
        <v>190.59000279214342</v>
      </c>
    </row>
    <row r="142" spans="2:36" x14ac:dyDescent="0.25">
      <c r="B142" s="1981">
        <v>680</v>
      </c>
      <c r="C142" s="1992">
        <v>1656.4805197016976</v>
      </c>
      <c r="D142" s="1983"/>
      <c r="E142" s="1984">
        <v>680</v>
      </c>
      <c r="F142" s="1990">
        <v>168.23719203897551</v>
      </c>
      <c r="H142" s="1981">
        <v>680</v>
      </c>
      <c r="I142" s="1992">
        <v>1193.3803708801224</v>
      </c>
      <c r="J142" s="1987"/>
      <c r="K142" s="1984">
        <v>680</v>
      </c>
      <c r="L142" s="1990">
        <v>147.83975165785816</v>
      </c>
      <c r="N142" s="1981">
        <v>680</v>
      </c>
      <c r="O142" s="1992">
        <v>1811.5452704371971</v>
      </c>
      <c r="P142" s="1987"/>
      <c r="Q142" s="1984">
        <v>680</v>
      </c>
      <c r="R142" s="1990">
        <v>168.92597829279856</v>
      </c>
      <c r="T142" s="1981">
        <v>680</v>
      </c>
      <c r="U142" s="1992">
        <v>3980.5014487221797</v>
      </c>
      <c r="V142" s="1987"/>
      <c r="W142" s="1989">
        <v>680</v>
      </c>
      <c r="X142" s="1990">
        <v>243.13662696566919</v>
      </c>
      <c r="Z142" s="1991">
        <v>680</v>
      </c>
      <c r="AA142" s="1992">
        <v>2803.719807824064</v>
      </c>
      <c r="AB142" s="1987"/>
      <c r="AC142" s="1989">
        <v>680</v>
      </c>
      <c r="AD142" s="1990">
        <v>221.74943438398441</v>
      </c>
      <c r="AF142" s="2007">
        <v>680</v>
      </c>
      <c r="AG142" s="2011">
        <f t="shared" si="4"/>
        <v>2289.1254835130521</v>
      </c>
      <c r="AH142" s="2009"/>
      <c r="AI142" s="2007">
        <v>680</v>
      </c>
      <c r="AJ142" s="2012">
        <f t="shared" si="5"/>
        <v>189.97779666785715</v>
      </c>
    </row>
    <row r="143" spans="2:36" x14ac:dyDescent="0.25">
      <c r="B143" s="1981">
        <v>685</v>
      </c>
      <c r="C143" s="1992">
        <v>1652.6738600111046</v>
      </c>
      <c r="D143" s="1983"/>
      <c r="E143" s="1984">
        <v>685</v>
      </c>
      <c r="F143" s="1990">
        <v>167.62181248108814</v>
      </c>
      <c r="H143" s="1981">
        <v>685</v>
      </c>
      <c r="I143" s="1992">
        <v>1190.8175188225002</v>
      </c>
      <c r="J143" s="1987"/>
      <c r="K143" s="1984">
        <v>685</v>
      </c>
      <c r="L143" s="1990">
        <v>147.35253502856196</v>
      </c>
      <c r="N143" s="1981">
        <v>685</v>
      </c>
      <c r="O143" s="1992">
        <v>1809.3393758071365</v>
      </c>
      <c r="P143" s="1987"/>
      <c r="Q143" s="1984">
        <v>685</v>
      </c>
      <c r="R143" s="1990">
        <v>168.38805806937262</v>
      </c>
      <c r="T143" s="1981">
        <v>685</v>
      </c>
      <c r="U143" s="1992">
        <v>3972.1878889019267</v>
      </c>
      <c r="V143" s="1987"/>
      <c r="W143" s="1989">
        <v>685</v>
      </c>
      <c r="X143" s="1990">
        <v>242.30512384060634</v>
      </c>
      <c r="Z143" s="1991">
        <v>685</v>
      </c>
      <c r="AA143" s="1992">
        <v>2808.1714014430027</v>
      </c>
      <c r="AB143" s="1987"/>
      <c r="AC143" s="1989">
        <v>685</v>
      </c>
      <c r="AD143" s="1990">
        <v>221.20592599538978</v>
      </c>
      <c r="AF143" s="2007">
        <v>685</v>
      </c>
      <c r="AG143" s="2011">
        <f t="shared" si="4"/>
        <v>2286.638008997134</v>
      </c>
      <c r="AH143" s="2009"/>
      <c r="AI143" s="2007">
        <v>685</v>
      </c>
      <c r="AJ143" s="2012">
        <f t="shared" si="5"/>
        <v>189.37469108300377</v>
      </c>
    </row>
    <row r="144" spans="2:36" x14ac:dyDescent="0.25">
      <c r="B144" s="1981">
        <v>690</v>
      </c>
      <c r="C144" s="1992">
        <v>1650.0088997804094</v>
      </c>
      <c r="D144" s="1983"/>
      <c r="E144" s="1984">
        <v>690</v>
      </c>
      <c r="F144" s="1990">
        <v>173.9865888324708</v>
      </c>
      <c r="H144" s="1981">
        <v>690</v>
      </c>
      <c r="I144" s="1992">
        <v>1188.2917787859872</v>
      </c>
      <c r="J144" s="1987"/>
      <c r="K144" s="1984">
        <v>690</v>
      </c>
      <c r="L144" s="1990">
        <v>146.87237950983504</v>
      </c>
      <c r="N144" s="1981">
        <v>690</v>
      </c>
      <c r="O144" s="1992">
        <v>1807.041247888096</v>
      </c>
      <c r="P144" s="1987"/>
      <c r="Q144" s="1984">
        <v>690</v>
      </c>
      <c r="R144" s="1990">
        <v>167.83340849296223</v>
      </c>
      <c r="T144" s="1981">
        <v>690</v>
      </c>
      <c r="U144" s="1992">
        <v>3963.9074376604476</v>
      </c>
      <c r="V144" s="1987"/>
      <c r="W144" s="1989">
        <v>690</v>
      </c>
      <c r="X144" s="1990">
        <v>241.4840983448762</v>
      </c>
      <c r="Z144" s="1991">
        <v>690</v>
      </c>
      <c r="AA144" s="1992">
        <v>2812.6561036407161</v>
      </c>
      <c r="AB144" s="1987"/>
      <c r="AC144" s="1989">
        <v>690</v>
      </c>
      <c r="AD144" s="1990">
        <v>220.67289523612735</v>
      </c>
      <c r="AF144" s="2007">
        <v>690</v>
      </c>
      <c r="AG144" s="2011">
        <f t="shared" si="4"/>
        <v>2284.3810935511315</v>
      </c>
      <c r="AH144" s="2009"/>
      <c r="AI144" s="2007">
        <v>690</v>
      </c>
      <c r="AJ144" s="2012">
        <f t="shared" si="5"/>
        <v>190.16987408325434</v>
      </c>
    </row>
    <row r="145" spans="2:36" x14ac:dyDescent="0.25">
      <c r="B145" s="1981">
        <v>695</v>
      </c>
      <c r="C145" s="1992">
        <v>1647.5721975575075</v>
      </c>
      <c r="D145" s="1983"/>
      <c r="E145" s="1984">
        <v>695</v>
      </c>
      <c r="F145" s="1990">
        <v>173.37199687011386</v>
      </c>
      <c r="H145" s="1981">
        <v>695</v>
      </c>
      <c r="I145" s="1992">
        <v>1185.802350123085</v>
      </c>
      <c r="J145" s="1987"/>
      <c r="K145" s="1984">
        <v>695</v>
      </c>
      <c r="L145" s="1990">
        <v>146.39913270360776</v>
      </c>
      <c r="N145" s="1981">
        <v>695</v>
      </c>
      <c r="O145" s="1992">
        <v>1804.7427286889329</v>
      </c>
      <c r="P145" s="1987"/>
      <c r="Q145" s="1984">
        <v>695</v>
      </c>
      <c r="R145" s="1990">
        <v>167.28013283647354</v>
      </c>
      <c r="T145" s="1981">
        <v>695</v>
      </c>
      <c r="U145" s="1992">
        <v>3955.6593804241074</v>
      </c>
      <c r="V145" s="1987"/>
      <c r="W145" s="1989">
        <v>695</v>
      </c>
      <c r="X145" s="1990">
        <v>240.67332434259305</v>
      </c>
      <c r="Z145" s="1991">
        <v>695</v>
      </c>
      <c r="AA145" s="1992">
        <v>2817.1731998435671</v>
      </c>
      <c r="AB145" s="1987"/>
      <c r="AC145" s="1989">
        <v>695</v>
      </c>
      <c r="AD145" s="1990">
        <v>220.15011597031253</v>
      </c>
      <c r="AF145" s="2007">
        <v>695</v>
      </c>
      <c r="AG145" s="2011">
        <f t="shared" si="4"/>
        <v>2282.1899713274397</v>
      </c>
      <c r="AH145" s="2009"/>
      <c r="AI145" s="2007">
        <v>695</v>
      </c>
      <c r="AJ145" s="2012">
        <f t="shared" si="5"/>
        <v>189.57494054462012</v>
      </c>
    </row>
    <row r="146" spans="2:36" x14ac:dyDescent="0.25">
      <c r="B146" s="1981">
        <v>700</v>
      </c>
      <c r="C146" s="1992">
        <v>1645.1730965730537</v>
      </c>
      <c r="D146" s="1983"/>
      <c r="E146" s="1984">
        <v>700</v>
      </c>
      <c r="F146" s="1990">
        <v>172.76627282464082</v>
      </c>
      <c r="H146" s="1981">
        <v>700</v>
      </c>
      <c r="I146" s="1992">
        <v>1183.3484550560279</v>
      </c>
      <c r="J146" s="1987"/>
      <c r="K146" s="1984">
        <v>700</v>
      </c>
      <c r="L146" s="1990">
        <v>145.93264656604103</v>
      </c>
      <c r="N146" s="1981">
        <v>700</v>
      </c>
      <c r="O146" s="1992">
        <v>1802.4770454783279</v>
      </c>
      <c r="P146" s="1987"/>
      <c r="Q146" s="1984">
        <v>700</v>
      </c>
      <c r="R146" s="1990">
        <v>166.73476111793451</v>
      </c>
      <c r="T146" s="1981">
        <v>700</v>
      </c>
      <c r="U146" s="1992">
        <v>3947.4430230356479</v>
      </c>
      <c r="V146" s="1987"/>
      <c r="W146" s="1989">
        <v>700</v>
      </c>
      <c r="X146" s="1990">
        <v>239.8725821588983</v>
      </c>
      <c r="Z146" s="1991">
        <v>700</v>
      </c>
      <c r="AA146" s="1992">
        <v>2821.7219958942983</v>
      </c>
      <c r="AB146" s="1987"/>
      <c r="AC146" s="1989">
        <v>700</v>
      </c>
      <c r="AD146" s="1990">
        <v>219.63736852308571</v>
      </c>
      <c r="AF146" s="2007">
        <v>700</v>
      </c>
      <c r="AG146" s="2011">
        <f t="shared" si="4"/>
        <v>2280.0327232074715</v>
      </c>
      <c r="AH146" s="2009"/>
      <c r="AI146" s="2007">
        <v>700</v>
      </c>
      <c r="AJ146" s="2012">
        <f t="shared" si="5"/>
        <v>188.98872623812005</v>
      </c>
    </row>
    <row r="147" spans="2:36" x14ac:dyDescent="0.25">
      <c r="B147" s="1981">
        <v>705</v>
      </c>
      <c r="C147" s="1992">
        <v>1642.8108028299596</v>
      </c>
      <c r="D147" s="1983"/>
      <c r="E147" s="1984">
        <v>705</v>
      </c>
      <c r="F147" s="1990">
        <v>172.16922801696876</v>
      </c>
      <c r="H147" s="1981">
        <v>705</v>
      </c>
      <c r="I147" s="1992">
        <v>1180.9293378659515</v>
      </c>
      <c r="J147" s="1987"/>
      <c r="K147" s="1984">
        <v>705</v>
      </c>
      <c r="L147" s="1990">
        <v>145.47277725312046</v>
      </c>
      <c r="N147" s="1981">
        <v>705</v>
      </c>
      <c r="O147" s="1992">
        <v>1800.2434996182283</v>
      </c>
      <c r="P147" s="1987"/>
      <c r="Q147" s="1984">
        <v>705</v>
      </c>
      <c r="R147" s="1990">
        <v>166.19712516845308</v>
      </c>
      <c r="T147" s="1981">
        <v>705</v>
      </c>
      <c r="U147" s="1992">
        <v>3939.2576910302214</v>
      </c>
      <c r="V147" s="1987"/>
      <c r="W147" s="1989">
        <v>705</v>
      </c>
      <c r="X147" s="1990">
        <v>239.0816583508423</v>
      </c>
      <c r="Z147" s="1991">
        <v>705</v>
      </c>
      <c r="AA147" s="1992">
        <v>2826.3018173280625</v>
      </c>
      <c r="AB147" s="1987"/>
      <c r="AC147" s="1989">
        <v>705</v>
      </c>
      <c r="AD147" s="1990">
        <v>219.1344394514976</v>
      </c>
      <c r="AF147" s="2007">
        <v>705</v>
      </c>
      <c r="AG147" s="2011">
        <f t="shared" si="4"/>
        <v>2277.9086297344847</v>
      </c>
      <c r="AH147" s="2009"/>
      <c r="AI147" s="2007">
        <v>705</v>
      </c>
      <c r="AJ147" s="2012">
        <f t="shared" si="5"/>
        <v>188.41104564817641</v>
      </c>
    </row>
    <row r="148" spans="2:36" x14ac:dyDescent="0.25">
      <c r="B148" s="1981">
        <v>710</v>
      </c>
      <c r="C148" s="1992">
        <v>1640.4845445912849</v>
      </c>
      <c r="D148" s="1983"/>
      <c r="E148" s="1984">
        <v>710</v>
      </c>
      <c r="F148" s="1990">
        <v>171.58067908291915</v>
      </c>
      <c r="H148" s="1981">
        <v>710</v>
      </c>
      <c r="I148" s="1992">
        <v>1178.5442641163081</v>
      </c>
      <c r="J148" s="1987"/>
      <c r="K148" s="1984">
        <v>710</v>
      </c>
      <c r="L148" s="1990">
        <v>145.01938497277638</v>
      </c>
      <c r="N148" s="1981">
        <v>710</v>
      </c>
      <c r="O148" s="1992">
        <v>1798.041412150525</v>
      </c>
      <c r="P148" s="1987"/>
      <c r="Q148" s="1984">
        <v>710</v>
      </c>
      <c r="R148" s="1990">
        <v>165.66706155628808</v>
      </c>
      <c r="T148" s="1981">
        <v>710</v>
      </c>
      <c r="U148" s="1992">
        <v>3931.1027289419894</v>
      </c>
      <c r="V148" s="1987"/>
      <c r="W148" s="1989">
        <v>710</v>
      </c>
      <c r="X148" s="1990">
        <v>238.30034548795459</v>
      </c>
      <c r="Z148" s="1991">
        <v>710</v>
      </c>
      <c r="AA148" s="1992">
        <v>2830.9120086790217</v>
      </c>
      <c r="AB148" s="1987"/>
      <c r="AC148" s="1989">
        <v>710</v>
      </c>
      <c r="AD148" s="1990">
        <v>218.64112132507796</v>
      </c>
      <c r="AF148" s="2007">
        <v>710</v>
      </c>
      <c r="AG148" s="2011">
        <f t="shared" si="4"/>
        <v>2275.8169916958259</v>
      </c>
      <c r="AH148" s="2009"/>
      <c r="AI148" s="2007">
        <v>710</v>
      </c>
      <c r="AJ148" s="2012">
        <f t="shared" si="5"/>
        <v>187.84171848500324</v>
      </c>
    </row>
    <row r="149" spans="2:36" x14ac:dyDescent="0.25">
      <c r="B149" s="1981">
        <v>715</v>
      </c>
      <c r="C149" s="1992">
        <v>1638.1935716045043</v>
      </c>
      <c r="D149" s="1983"/>
      <c r="E149" s="1984">
        <v>715</v>
      </c>
      <c r="F149" s="1990">
        <v>171.00044778738078</v>
      </c>
      <c r="H149" s="1981">
        <v>715</v>
      </c>
      <c r="I149" s="1992">
        <v>1176.1925199088655</v>
      </c>
      <c r="J149" s="1987"/>
      <c r="K149" s="1984">
        <v>715</v>
      </c>
      <c r="L149" s="1990">
        <v>144.57233384320622</v>
      </c>
      <c r="N149" s="1981">
        <v>715</v>
      </c>
      <c r="O149" s="1992">
        <v>1795.8701231089428</v>
      </c>
      <c r="P149" s="1987"/>
      <c r="Q149" s="1984">
        <v>715</v>
      </c>
      <c r="R149" s="1990">
        <v>165.14441142121618</v>
      </c>
      <c r="T149" s="1981">
        <v>715</v>
      </c>
      <c r="U149" s="1992">
        <v>3922.9774996398196</v>
      </c>
      <c r="V149" s="1987"/>
      <c r="W149" s="1989">
        <v>715</v>
      </c>
      <c r="X149" s="1990">
        <v>237.52844194201415</v>
      </c>
      <c r="Z149" s="1991">
        <v>715</v>
      </c>
      <c r="AA149" s="1992">
        <v>2835.551932816044</v>
      </c>
      <c r="AB149" s="1987"/>
      <c r="AC149" s="1989">
        <v>715</v>
      </c>
      <c r="AD149" s="1990">
        <v>218.15721251560564</v>
      </c>
      <c r="AF149" s="2007">
        <v>715</v>
      </c>
      <c r="AG149" s="2011">
        <f t="shared" si="4"/>
        <v>2273.7571294156355</v>
      </c>
      <c r="AH149" s="2009"/>
      <c r="AI149" s="2007">
        <v>715</v>
      </c>
      <c r="AJ149" s="2012">
        <f t="shared" si="5"/>
        <v>187.2805695018846</v>
      </c>
    </row>
    <row r="150" spans="2:36" x14ac:dyDescent="0.25">
      <c r="B150" s="1981">
        <v>720</v>
      </c>
      <c r="C150" s="1992">
        <v>1635.9371543580114</v>
      </c>
      <c r="D150" s="1983"/>
      <c r="E150" s="1984">
        <v>720</v>
      </c>
      <c r="F150" s="1990">
        <v>170.42836084621828</v>
      </c>
      <c r="H150" s="1981">
        <v>720</v>
      </c>
      <c r="I150" s="1992">
        <v>1173.8734111707026</v>
      </c>
      <c r="J150" s="1987"/>
      <c r="K150" s="1984">
        <v>720</v>
      </c>
      <c r="L150" s="1990">
        <v>144.13149175710225</v>
      </c>
      <c r="N150" s="1981">
        <v>720</v>
      </c>
      <c r="O150" s="1992">
        <v>1793.7289908596053</v>
      </c>
      <c r="P150" s="1987"/>
      <c r="Q150" s="1984">
        <v>720</v>
      </c>
      <c r="R150" s="1990">
        <v>164.6290203157983</v>
      </c>
      <c r="T150" s="1981">
        <v>720</v>
      </c>
      <c r="U150" s="1992">
        <v>3914.8813836906738</v>
      </c>
      <c r="V150" s="1987"/>
      <c r="W150" s="1989">
        <v>720</v>
      </c>
      <c r="X150" s="1990">
        <v>236.76575168558492</v>
      </c>
      <c r="Z150" s="1991">
        <v>720</v>
      </c>
      <c r="AA150" s="1992">
        <v>2840.220970306088</v>
      </c>
      <c r="AB150" s="1987"/>
      <c r="AC150" s="1989">
        <v>720</v>
      </c>
      <c r="AD150" s="1990">
        <v>217.68251699564433</v>
      </c>
      <c r="AF150" s="2007">
        <v>720</v>
      </c>
      <c r="AG150" s="2011">
        <f t="shared" si="4"/>
        <v>2271.7283820770162</v>
      </c>
      <c r="AH150" s="2009"/>
      <c r="AI150" s="2007">
        <v>720</v>
      </c>
      <c r="AJ150" s="2012">
        <f t="shared" si="5"/>
        <v>186.72742832006961</v>
      </c>
    </row>
    <row r="151" spans="2:36" x14ac:dyDescent="0.25">
      <c r="B151" s="1981">
        <v>725</v>
      </c>
      <c r="C151" s="1992">
        <v>1633.7145833683071</v>
      </c>
      <c r="D151" s="1983"/>
      <c r="E151" s="1984">
        <v>725</v>
      </c>
      <c r="F151" s="1990">
        <v>169.86424975554743</v>
      </c>
      <c r="H151" s="1981">
        <v>725</v>
      </c>
      <c r="I151" s="1992">
        <v>1171.5862629707028</v>
      </c>
      <c r="J151" s="1987"/>
      <c r="K151" s="1984">
        <v>725</v>
      </c>
      <c r="L151" s="1990">
        <v>143.69673025149658</v>
      </c>
      <c r="N151" s="1981">
        <v>725</v>
      </c>
      <c r="O151" s="1992">
        <v>1791.6173914688793</v>
      </c>
      <c r="P151" s="1987"/>
      <c r="Q151" s="1984">
        <v>725</v>
      </c>
      <c r="R151" s="1990">
        <v>164.12073805321353</v>
      </c>
      <c r="T151" s="1981">
        <v>725</v>
      </c>
      <c r="U151" s="1992">
        <v>3906.8137787493129</v>
      </c>
      <c r="V151" s="1987"/>
      <c r="W151" s="1989">
        <v>725</v>
      </c>
      <c r="X151" s="1990">
        <v>236.01208409888426</v>
      </c>
      <c r="Z151" s="1991">
        <v>725</v>
      </c>
      <c r="AA151" s="1992">
        <v>2844.9185188039187</v>
      </c>
      <c r="AB151" s="1987"/>
      <c r="AC151" s="1989">
        <v>725</v>
      </c>
      <c r="AD151" s="1990">
        <v>217.2168441454115</v>
      </c>
      <c r="AF151" s="2007">
        <v>725</v>
      </c>
      <c r="AG151" s="2011">
        <f t="shared" si="4"/>
        <v>2269.7301070722242</v>
      </c>
      <c r="AH151" s="2009"/>
      <c r="AI151" s="2007">
        <v>725</v>
      </c>
      <c r="AJ151" s="2012">
        <f t="shared" si="5"/>
        <v>186.18212926091067</v>
      </c>
    </row>
    <row r="152" spans="2:36" x14ac:dyDescent="0.25">
      <c r="B152" s="1981">
        <v>730</v>
      </c>
      <c r="C152" s="1992">
        <v>1631.5251684964155</v>
      </c>
      <c r="D152" s="1983"/>
      <c r="E152" s="1984">
        <v>730</v>
      </c>
      <c r="F152" s="1990">
        <v>169.30795062803023</v>
      </c>
      <c r="H152" s="1981">
        <v>730</v>
      </c>
      <c r="I152" s="1992">
        <v>1169.3304188641312</v>
      </c>
      <c r="J152" s="1987"/>
      <c r="K152" s="1984">
        <v>730</v>
      </c>
      <c r="L152" s="1990">
        <v>143.26792438295368</v>
      </c>
      <c r="N152" s="1981">
        <v>730</v>
      </c>
      <c r="O152" s="1992">
        <v>1789.5347180972039</v>
      </c>
      <c r="P152" s="1987"/>
      <c r="Q152" s="1984">
        <v>730</v>
      </c>
      <c r="R152" s="1990">
        <v>163.61941856134939</v>
      </c>
      <c r="T152" s="1981">
        <v>730</v>
      </c>
      <c r="U152" s="1992">
        <v>3898.7740989731114</v>
      </c>
      <c r="V152" s="1987"/>
      <c r="W152" s="1989">
        <v>730</v>
      </c>
      <c r="X152" s="1990">
        <v>235.26725378458843</v>
      </c>
      <c r="Z152" s="1991">
        <v>730</v>
      </c>
      <c r="AA152" s="1992">
        <v>2849.6439924669098</v>
      </c>
      <c r="AB152" s="1987"/>
      <c r="AC152" s="1989">
        <v>730</v>
      </c>
      <c r="AD152" s="1990">
        <v>216.76000856758381</v>
      </c>
      <c r="AF152" s="2007">
        <v>730</v>
      </c>
      <c r="AG152" s="2011">
        <f t="shared" si="4"/>
        <v>2267.7616793795542</v>
      </c>
      <c r="AH152" s="2009"/>
      <c r="AI152" s="2007">
        <v>730</v>
      </c>
      <c r="AJ152" s="2012">
        <f t="shared" si="5"/>
        <v>185.64451118490109</v>
      </c>
    </row>
    <row r="153" spans="2:36" x14ac:dyDescent="0.25">
      <c r="B153" s="1981">
        <v>735</v>
      </c>
      <c r="C153" s="1992">
        <v>1629.3682382921227</v>
      </c>
      <c r="D153" s="1983"/>
      <c r="E153" s="1984">
        <v>735</v>
      </c>
      <c r="F153" s="1990">
        <v>168.75930403584633</v>
      </c>
      <c r="H153" s="1981">
        <v>735</v>
      </c>
      <c r="I153" s="1992">
        <v>1167.1052402639646</v>
      </c>
      <c r="J153" s="1987"/>
      <c r="K153" s="1984">
        <v>735</v>
      </c>
      <c r="L153" s="1990">
        <v>142.84495260786042</v>
      </c>
      <c r="N153" s="1981">
        <v>735</v>
      </c>
      <c r="O153" s="1992">
        <v>1787.4803804176602</v>
      </c>
      <c r="P153" s="1987"/>
      <c r="Q153" s="1984">
        <v>735</v>
      </c>
      <c r="R153" s="1990">
        <v>163.12491974284364</v>
      </c>
      <c r="T153" s="1981">
        <v>735</v>
      </c>
      <c r="U153" s="1992">
        <v>3890.761774460741</v>
      </c>
      <c r="V153" s="1987"/>
      <c r="W153" s="1989">
        <v>735</v>
      </c>
      <c r="X153" s="1990">
        <v>234.53108039019983</v>
      </c>
      <c r="Z153" s="1991">
        <v>735</v>
      </c>
      <c r="AA153" s="1992">
        <v>2854.3968213937305</v>
      </c>
      <c r="AB153" s="1987"/>
      <c r="AC153" s="1989">
        <v>735</v>
      </c>
      <c r="AD153" s="1990">
        <v>216.31182990966283</v>
      </c>
      <c r="AF153" s="2007">
        <v>735</v>
      </c>
      <c r="AG153" s="2011">
        <f t="shared" si="4"/>
        <v>2265.8224909656442</v>
      </c>
      <c r="AH153" s="2009"/>
      <c r="AI153" s="2007">
        <v>735</v>
      </c>
      <c r="AJ153" s="2012">
        <f t="shared" si="5"/>
        <v>185.11441733728262</v>
      </c>
    </row>
    <row r="154" spans="2:36" x14ac:dyDescent="0.25">
      <c r="B154" s="1981">
        <v>740</v>
      </c>
      <c r="C154" s="1992">
        <v>1627.2431393647416</v>
      </c>
      <c r="D154" s="1983"/>
      <c r="E154" s="1984">
        <v>740</v>
      </c>
      <c r="F154" s="1990">
        <v>168.21815486003703</v>
      </c>
      <c r="H154" s="1981">
        <v>740</v>
      </c>
      <c r="I154" s="1992">
        <v>1164.9101058377025</v>
      </c>
      <c r="J154" s="1987"/>
      <c r="K154" s="1984">
        <v>740</v>
      </c>
      <c r="L154" s="1990">
        <v>142.42769666756593</v>
      </c>
      <c r="N154" s="1981">
        <v>740</v>
      </c>
      <c r="O154" s="1992">
        <v>1785.4538040581117</v>
      </c>
      <c r="P154" s="1987"/>
      <c r="Q154" s="1984">
        <v>740</v>
      </c>
      <c r="R154" s="1990">
        <v>162.63710334080463</v>
      </c>
      <c r="T154" s="1981">
        <v>740</v>
      </c>
      <c r="U154" s="1992">
        <v>3882.7762507136144</v>
      </c>
      <c r="V154" s="1987"/>
      <c r="W154" s="1989">
        <v>740</v>
      </c>
      <c r="X154" s="1990">
        <v>233.80338843761172</v>
      </c>
      <c r="Z154" s="1991">
        <v>740</v>
      </c>
      <c r="AA154" s="1992">
        <v>2859.1764510857943</v>
      </c>
      <c r="AB154" s="1987"/>
      <c r="AC154" s="1989">
        <v>740</v>
      </c>
      <c r="AD154" s="1990">
        <v>215.87213269354314</v>
      </c>
      <c r="AF154" s="2007">
        <v>740</v>
      </c>
      <c r="AG154" s="2011">
        <f t="shared" si="4"/>
        <v>2263.9119502119929</v>
      </c>
      <c r="AH154" s="2009"/>
      <c r="AI154" s="2007">
        <v>740</v>
      </c>
      <c r="AJ154" s="2012">
        <f t="shared" si="5"/>
        <v>184.59169519991249</v>
      </c>
    </row>
    <row r="155" spans="2:36" x14ac:dyDescent="0.25">
      <c r="B155" s="1981">
        <v>745</v>
      </c>
      <c r="C155" s="1992">
        <v>1625.1492357791378</v>
      </c>
      <c r="D155" s="1983"/>
      <c r="E155" s="1984">
        <v>745</v>
      </c>
      <c r="F155" s="1990">
        <v>167.68435214590934</v>
      </c>
      <c r="H155" s="1981">
        <v>745</v>
      </c>
      <c r="I155" s="1992">
        <v>1162.744410928459</v>
      </c>
      <c r="J155" s="1987"/>
      <c r="K155" s="1984">
        <v>745</v>
      </c>
      <c r="L155" s="1990">
        <v>142.01604147814768</v>
      </c>
      <c r="N155" s="1981">
        <v>745</v>
      </c>
      <c r="O155" s="1992">
        <v>1783.454430065804</v>
      </c>
      <c r="P155" s="1987"/>
      <c r="Q155" s="1984">
        <v>745</v>
      </c>
      <c r="R155" s="1990">
        <v>162.15583480993354</v>
      </c>
      <c r="T155" s="1981">
        <v>745</v>
      </c>
      <c r="U155" s="1992">
        <v>3874.8169881190011</v>
      </c>
      <c r="V155" s="1987"/>
      <c r="W155" s="1989">
        <v>745</v>
      </c>
      <c r="X155" s="1990">
        <v>233.08400715953982</v>
      </c>
      <c r="Z155" s="1991">
        <v>745</v>
      </c>
      <c r="AA155" s="1992">
        <v>2863.9823419303725</v>
      </c>
      <c r="AB155" s="1987"/>
      <c r="AC155" s="1989">
        <v>745</v>
      </c>
      <c r="AD155" s="1990">
        <v>215.44074615193909</v>
      </c>
      <c r="AF155" s="2007">
        <v>745</v>
      </c>
      <c r="AG155" s="2011">
        <f t="shared" si="4"/>
        <v>2262.0294813645551</v>
      </c>
      <c r="AH155" s="2009"/>
      <c r="AI155" s="2007">
        <v>745</v>
      </c>
      <c r="AJ155" s="2012">
        <f t="shared" si="5"/>
        <v>184.07619634909389</v>
      </c>
    </row>
    <row r="156" spans="2:36" x14ac:dyDescent="0.25">
      <c r="B156" s="1981">
        <v>750</v>
      </c>
      <c r="C156" s="1992">
        <v>1623.0859084758729</v>
      </c>
      <c r="D156" s="1983"/>
      <c r="E156" s="1984">
        <v>750</v>
      </c>
      <c r="F156" s="1990">
        <v>167.15774896423056</v>
      </c>
      <c r="H156" s="1981">
        <v>750</v>
      </c>
      <c r="I156" s="1992">
        <v>1160.6075669992194</v>
      </c>
      <c r="J156" s="1987"/>
      <c r="K156" s="1984">
        <v>750</v>
      </c>
      <c r="L156" s="1990">
        <v>141.6098750245884</v>
      </c>
      <c r="N156" s="1981">
        <v>750</v>
      </c>
      <c r="O156" s="1992">
        <v>1781.481714393394</v>
      </c>
      <c r="P156" s="1987"/>
      <c r="Q156" s="1984">
        <v>750</v>
      </c>
      <c r="R156" s="1990">
        <v>161.68098319280739</v>
      </c>
      <c r="T156" s="1981">
        <v>750</v>
      </c>
      <c r="U156" s="1992">
        <v>3866.8834614538537</v>
      </c>
      <c r="V156" s="1987"/>
      <c r="W156" s="1989">
        <v>750</v>
      </c>
      <c r="X156" s="1990">
        <v>232.37277034249362</v>
      </c>
      <c r="Z156" s="1991">
        <v>750</v>
      </c>
      <c r="AA156" s="1992">
        <v>2868.8139687044163</v>
      </c>
      <c r="AB156" s="1987"/>
      <c r="AC156" s="1989">
        <v>750</v>
      </c>
      <c r="AD156" s="1990">
        <v>215.01750407136117</v>
      </c>
      <c r="AF156" s="2007">
        <v>750</v>
      </c>
      <c r="AG156" s="2011">
        <f t="shared" si="4"/>
        <v>2260.174524005351</v>
      </c>
      <c r="AH156" s="2009"/>
      <c r="AI156" s="2007">
        <v>750</v>
      </c>
      <c r="AJ156" s="2012">
        <f t="shared" si="5"/>
        <v>183.56777631909623</v>
      </c>
    </row>
    <row r="157" spans="2:36" x14ac:dyDescent="0.25">
      <c r="B157" s="1981">
        <v>755</v>
      </c>
      <c r="C157" s="1992">
        <v>1621.0525547143061</v>
      </c>
      <c r="D157" s="1983"/>
      <c r="E157" s="1984">
        <v>755</v>
      </c>
      <c r="F157" s="1990">
        <v>166.63820227793161</v>
      </c>
      <c r="H157" s="1981">
        <v>755</v>
      </c>
      <c r="I157" s="1992">
        <v>1158.4990010991655</v>
      </c>
      <c r="J157" s="1987"/>
      <c r="K157" s="1984">
        <v>755</v>
      </c>
      <c r="L157" s="1990">
        <v>141.20908825915569</v>
      </c>
      <c r="N157" s="1981">
        <v>755</v>
      </c>
      <c r="O157" s="1992">
        <v>1779.5351274053871</v>
      </c>
      <c r="P157" s="1987"/>
      <c r="Q157" s="1984">
        <v>755</v>
      </c>
      <c r="R157" s="1990">
        <v>161.21242100107389</v>
      </c>
      <c r="T157" s="1981">
        <v>755</v>
      </c>
      <c r="U157" s="1992">
        <v>3858.9751594083168</v>
      </c>
      <c r="V157" s="1987"/>
      <c r="W157" s="1989">
        <v>755</v>
      </c>
      <c r="X157" s="1990">
        <v>231.66951617598974</v>
      </c>
      <c r="Z157" s="1991">
        <v>755</v>
      </c>
      <c r="AA157" s="1992">
        <v>2873.6708200980715</v>
      </c>
      <c r="AB157" s="1987"/>
      <c r="AC157" s="1989">
        <v>755</v>
      </c>
      <c r="AD157" s="1990">
        <v>214.60224464132483</v>
      </c>
      <c r="AF157" s="2007">
        <v>755</v>
      </c>
      <c r="AG157" s="2011">
        <f t="shared" si="4"/>
        <v>2258.3465325450497</v>
      </c>
      <c r="AH157" s="2009"/>
      <c r="AI157" s="2007">
        <v>755</v>
      </c>
      <c r="AJ157" s="2012">
        <f t="shared" si="5"/>
        <v>183.06629447109518</v>
      </c>
    </row>
    <row r="158" spans="2:36" x14ac:dyDescent="0.25">
      <c r="B158" s="1981">
        <v>760</v>
      </c>
      <c r="C158" s="1992">
        <v>1619.0485875376419</v>
      </c>
      <c r="D158" s="1983"/>
      <c r="E158" s="1984">
        <v>760</v>
      </c>
      <c r="F158" s="1990">
        <v>166.12557281407751</v>
      </c>
      <c r="H158" s="1981">
        <v>760</v>
      </c>
      <c r="I158" s="1992">
        <v>1156.4181553510684</v>
      </c>
      <c r="J158" s="1987"/>
      <c r="K158" s="1984">
        <v>760</v>
      </c>
      <c r="L158" s="1990">
        <v>140.8135750037944</v>
      </c>
      <c r="N158" s="1981">
        <v>760</v>
      </c>
      <c r="O158" s="1992">
        <v>1777.6141534040642</v>
      </c>
      <c r="P158" s="1987"/>
      <c r="Q158" s="1984">
        <v>760</v>
      </c>
      <c r="R158" s="1990">
        <v>160.75002410133655</v>
      </c>
      <c r="T158" s="1981">
        <v>760</v>
      </c>
      <c r="U158" s="1992">
        <v>3851.091584128053</v>
      </c>
      <c r="V158" s="1987"/>
      <c r="W158" s="1989">
        <v>760</v>
      </c>
      <c r="X158" s="1990">
        <v>230.9740871077143</v>
      </c>
      <c r="Z158" s="1991">
        <v>760</v>
      </c>
      <c r="AA158" s="1992">
        <v>2878.5523982569989</v>
      </c>
      <c r="AB158" s="1987"/>
      <c r="AC158" s="1989">
        <v>760</v>
      </c>
      <c r="AD158" s="1990">
        <v>214.19481030951738</v>
      </c>
      <c r="AF158" s="2007">
        <v>760</v>
      </c>
      <c r="AG158" s="2011">
        <f t="shared" si="4"/>
        <v>2256.5449757355655</v>
      </c>
      <c r="AH158" s="2009"/>
      <c r="AI158" s="2007">
        <v>760</v>
      </c>
      <c r="AJ158" s="2012">
        <f t="shared" si="5"/>
        <v>182.57161386728802</v>
      </c>
    </row>
    <row r="159" spans="2:36" x14ac:dyDescent="0.25">
      <c r="B159" s="1981">
        <v>765</v>
      </c>
      <c r="C159" s="1992">
        <v>1617.0734352588895</v>
      </c>
      <c r="D159" s="1983"/>
      <c r="E159" s="1984">
        <v>765</v>
      </c>
      <c r="F159" s="1990">
        <v>165.61972494085575</v>
      </c>
      <c r="H159" s="1981">
        <v>765</v>
      </c>
      <c r="I159" s="1992">
        <v>1154.3644864587809</v>
      </c>
      <c r="J159" s="1987"/>
      <c r="K159" s="1984">
        <v>765</v>
      </c>
      <c r="L159" s="1990">
        <v>140.4232318563466</v>
      </c>
      <c r="N159" s="1981">
        <v>765</v>
      </c>
      <c r="O159" s="1992">
        <v>1775.7182901740005</v>
      </c>
      <c r="P159" s="1987"/>
      <c r="Q159" s="1984">
        <v>765</v>
      </c>
      <c r="R159" s="1990">
        <v>160.29367160551769</v>
      </c>
      <c r="T159" s="1981">
        <v>765</v>
      </c>
      <c r="U159" s="1992">
        <v>3843.2322507745321</v>
      </c>
      <c r="V159" s="1987"/>
      <c r="W159" s="1989">
        <v>765</v>
      </c>
      <c r="X159" s="1990">
        <v>230.28632970436871</v>
      </c>
      <c r="Z159" s="1991">
        <v>765</v>
      </c>
      <c r="AA159" s="1992">
        <v>2883.4582183426696</v>
      </c>
      <c r="AB159" s="1987"/>
      <c r="AC159" s="1989">
        <v>765</v>
      </c>
      <c r="AD159" s="1990">
        <v>213.79504764263967</v>
      </c>
      <c r="AF159" s="2007">
        <v>765</v>
      </c>
      <c r="AG159" s="2011">
        <f t="shared" si="4"/>
        <v>2254.7693362017749</v>
      </c>
      <c r="AH159" s="2009"/>
      <c r="AI159" s="2007">
        <v>765</v>
      </c>
      <c r="AJ159" s="2012">
        <f t="shared" si="5"/>
        <v>182.08360114994571</v>
      </c>
    </row>
    <row r="160" spans="2:36" x14ac:dyDescent="0.25">
      <c r="B160" s="1981">
        <v>770</v>
      </c>
      <c r="C160" s="1992">
        <v>1615.1265409668013</v>
      </c>
      <c r="D160" s="1983"/>
      <c r="E160" s="1984">
        <v>770</v>
      </c>
      <c r="F160" s="1990">
        <v>165.12052654935769</v>
      </c>
      <c r="H160" s="1981">
        <v>770</v>
      </c>
      <c r="I160" s="1992">
        <v>1152.3374652339146</v>
      </c>
      <c r="J160" s="1987"/>
      <c r="K160" s="1984">
        <v>770</v>
      </c>
      <c r="L160" s="1990">
        <v>140.03795810042379</v>
      </c>
      <c r="N160" s="1981">
        <v>770</v>
      </c>
      <c r="O160" s="1992">
        <v>1773.847048544327</v>
      </c>
      <c r="P160" s="1987"/>
      <c r="Q160" s="1984">
        <v>770</v>
      </c>
      <c r="R160" s="1990">
        <v>159.84324576548843</v>
      </c>
      <c r="T160" s="1981">
        <v>770</v>
      </c>
      <c r="U160" s="1992">
        <v>3835.3966871024231</v>
      </c>
      <c r="V160" s="1987"/>
      <c r="W160" s="1989">
        <v>770</v>
      </c>
      <c r="X160" s="1990">
        <v>229.60609451793482</v>
      </c>
      <c r="Z160" s="1991">
        <v>770</v>
      </c>
      <c r="AA160" s="1992">
        <v>2888.3878081097528</v>
      </c>
      <c r="AB160" s="1987"/>
      <c r="AC160" s="1989">
        <v>770</v>
      </c>
      <c r="AD160" s="1990">
        <v>213.402807192674</v>
      </c>
      <c r="AF160" s="2007">
        <v>770</v>
      </c>
      <c r="AG160" s="2011">
        <f t="shared" si="4"/>
        <v>2253.0191099914437</v>
      </c>
      <c r="AH160" s="2009"/>
      <c r="AI160" s="2007">
        <v>770</v>
      </c>
      <c r="AJ160" s="2012">
        <f t="shared" si="5"/>
        <v>181.60212642517575</v>
      </c>
    </row>
    <row r="161" spans="2:36" x14ac:dyDescent="0.25">
      <c r="B161" s="1981">
        <v>775</v>
      </c>
      <c r="C161" s="1992">
        <v>1613.2073620508945</v>
      </c>
      <c r="D161" s="1983"/>
      <c r="E161" s="1984">
        <v>775</v>
      </c>
      <c r="F161" s="1990">
        <v>164.62784893993708</v>
      </c>
      <c r="H161" s="1981">
        <v>775</v>
      </c>
      <c r="I161" s="1992">
        <v>1150.3365761408386</v>
      </c>
      <c r="J161" s="1987"/>
      <c r="K161" s="1984">
        <v>775</v>
      </c>
      <c r="L161" s="1990">
        <v>139.65765561877109</v>
      </c>
      <c r="N161" s="1981">
        <v>775</v>
      </c>
      <c r="O161" s="1992">
        <v>1771.9999519679402</v>
      </c>
      <c r="P161" s="1987"/>
      <c r="Q161" s="1984">
        <v>775</v>
      </c>
      <c r="R161" s="1990">
        <v>159.39863187178219</v>
      </c>
      <c r="T161" s="1981">
        <v>775</v>
      </c>
      <c r="U161" s="1992">
        <v>3827.584433053381</v>
      </c>
      <c r="V161" s="1987"/>
      <c r="W161" s="1989">
        <v>775</v>
      </c>
      <c r="X161" s="1990">
        <v>228.933235957118</v>
      </c>
      <c r="Z161" s="1991">
        <v>775</v>
      </c>
      <c r="AA161" s="1992">
        <v>2893.3407074999004</v>
      </c>
      <c r="AB161" s="1987"/>
      <c r="AC161" s="1989">
        <v>775</v>
      </c>
      <c r="AD161" s="1990">
        <v>213.01794336832526</v>
      </c>
      <c r="AF161" s="2007">
        <v>775</v>
      </c>
      <c r="AG161" s="2011">
        <f t="shared" si="4"/>
        <v>2251.2938061425912</v>
      </c>
      <c r="AH161" s="2009"/>
      <c r="AI161" s="2007">
        <v>775</v>
      </c>
      <c r="AJ161" s="2012">
        <f t="shared" si="5"/>
        <v>181.12706315118675</v>
      </c>
    </row>
    <row r="162" spans="2:36" x14ac:dyDescent="0.25">
      <c r="B162" s="1981">
        <v>780</v>
      </c>
      <c r="C162" s="1992">
        <v>1611.3153697446774</v>
      </c>
      <c r="D162" s="1983"/>
      <c r="E162" s="1984">
        <v>780</v>
      </c>
      <c r="F162" s="1990">
        <v>164.14156671293858</v>
      </c>
      <c r="H162" s="1981">
        <v>780</v>
      </c>
      <c r="I162" s="1992">
        <v>1148.3613168591721</v>
      </c>
      <c r="J162" s="1987"/>
      <c r="K162" s="1984">
        <v>780</v>
      </c>
      <c r="L162" s="1990">
        <v>139.28222880996</v>
      </c>
      <c r="N162" s="1981">
        <v>780</v>
      </c>
      <c r="O162" s="1992">
        <v>1770.1765361168907</v>
      </c>
      <c r="P162" s="1987"/>
      <c r="Q162" s="1984">
        <v>780</v>
      </c>
      <c r="R162" s="1990">
        <v>158.95971815620049</v>
      </c>
      <c r="T162" s="1981">
        <v>780</v>
      </c>
      <c r="U162" s="1992">
        <v>3819.7950403654172</v>
      </c>
      <c r="V162" s="1987"/>
      <c r="W162" s="1989">
        <v>780</v>
      </c>
      <c r="X162" s="1990">
        <v>228.26761216373285</v>
      </c>
      <c r="Z162" s="1991">
        <v>780</v>
      </c>
      <c r="AA162" s="1992">
        <v>2898.3164682511288</v>
      </c>
      <c r="AB162" s="1987"/>
      <c r="AC162" s="1989">
        <v>780</v>
      </c>
      <c r="AD162" s="1990">
        <v>212.6403143114081</v>
      </c>
      <c r="AF162" s="2007">
        <v>780</v>
      </c>
      <c r="AG162" s="2011">
        <f t="shared" si="4"/>
        <v>2249.5929462674571</v>
      </c>
      <c r="AH162" s="2009"/>
      <c r="AI162" s="2007">
        <v>780</v>
      </c>
      <c r="AJ162" s="2012">
        <f t="shared" si="5"/>
        <v>180.65828803084801</v>
      </c>
    </row>
    <row r="163" spans="2:36" x14ac:dyDescent="0.25">
      <c r="B163" s="1981">
        <v>785</v>
      </c>
      <c r="C163" s="1992">
        <v>1609.4500486863064</v>
      </c>
      <c r="D163" s="1983"/>
      <c r="E163" s="1984">
        <v>785</v>
      </c>
      <c r="F163" s="1990">
        <v>163.66155766360296</v>
      </c>
      <c r="H163" s="1981">
        <v>785</v>
      </c>
      <c r="I163" s="1992">
        <v>1146.411197863001</v>
      </c>
      <c r="J163" s="1987"/>
      <c r="K163" s="1984">
        <v>785</v>
      </c>
      <c r="L163" s="1990">
        <v>138.91158450826751</v>
      </c>
      <c r="N163" s="1981">
        <v>785</v>
      </c>
      <c r="O163" s="1992">
        <v>1768.3763484932438</v>
      </c>
      <c r="P163" s="1987"/>
      <c r="Q163" s="1984">
        <v>785</v>
      </c>
      <c r="R163" s="1990">
        <v>158.52639569814204</v>
      </c>
      <c r="T163" s="1981">
        <v>785</v>
      </c>
      <c r="U163" s="1992">
        <v>3812.0280721972449</v>
      </c>
      <c r="V163" s="1987"/>
      <c r="W163" s="1989">
        <v>785</v>
      </c>
      <c r="X163" s="1990">
        <v>227.60908489381615</v>
      </c>
      <c r="Z163" s="1991">
        <v>785</v>
      </c>
      <c r="AA163" s="1992">
        <v>2903.3146535221463</v>
      </c>
      <c r="AB163" s="1987"/>
      <c r="AC163" s="1989">
        <v>785</v>
      </c>
      <c r="AD163" s="1990">
        <v>212.26978177795897</v>
      </c>
      <c r="AF163" s="2007">
        <v>785</v>
      </c>
      <c r="AG163" s="2011">
        <f t="shared" si="4"/>
        <v>2247.9160641523886</v>
      </c>
      <c r="AH163" s="2009"/>
      <c r="AI163" s="2007">
        <v>785</v>
      </c>
      <c r="AJ163" s="2012">
        <f t="shared" si="5"/>
        <v>180.19568090835753</v>
      </c>
    </row>
    <row r="164" spans="2:36" x14ac:dyDescent="0.25">
      <c r="B164" s="1981">
        <v>790</v>
      </c>
      <c r="C164" s="1992">
        <v>1607.6108964958626</v>
      </c>
      <c r="D164" s="1983"/>
      <c r="E164" s="1984">
        <v>790</v>
      </c>
      <c r="F164" s="1990">
        <v>163.18770268096119</v>
      </c>
      <c r="H164" s="1981">
        <v>790</v>
      </c>
      <c r="I164" s="1992">
        <v>1144.4857420160627</v>
      </c>
      <c r="J164" s="1987"/>
      <c r="K164" s="1984">
        <v>790</v>
      </c>
      <c r="L164" s="1990">
        <v>138.54563190659667</v>
      </c>
      <c r="N164" s="1981">
        <v>790</v>
      </c>
      <c r="O164" s="1992">
        <v>1766.5989480547066</v>
      </c>
      <c r="P164" s="1987"/>
      <c r="Q164" s="1984">
        <v>790</v>
      </c>
      <c r="R164" s="1990">
        <v>158.09855833448944</v>
      </c>
      <c r="T164" s="1981">
        <v>790</v>
      </c>
      <c r="U164" s="1992">
        <v>3804.2831027668381</v>
      </c>
      <c r="V164" s="1987"/>
      <c r="W164" s="1989">
        <v>790</v>
      </c>
      <c r="X164" s="1990">
        <v>226.95751940325079</v>
      </c>
      <c r="Z164" s="1991">
        <v>790</v>
      </c>
      <c r="AA164" s="1992">
        <v>2908.334837530932</v>
      </c>
      <c r="AB164" s="1987"/>
      <c r="AC164" s="1989">
        <v>790</v>
      </c>
      <c r="AD164" s="1990">
        <v>211.90621102386211</v>
      </c>
      <c r="AF164" s="2007">
        <v>790</v>
      </c>
      <c r="AG164" s="2011">
        <f t="shared" si="4"/>
        <v>2246.2627053728806</v>
      </c>
      <c r="AH164" s="2009"/>
      <c r="AI164" s="2007">
        <v>790</v>
      </c>
      <c r="AJ164" s="2012">
        <f t="shared" si="5"/>
        <v>179.73912466983205</v>
      </c>
    </row>
    <row r="165" spans="2:36" x14ac:dyDescent="0.25">
      <c r="B165" s="1981">
        <v>795</v>
      </c>
      <c r="C165" s="1992">
        <v>1605.7974233685538</v>
      </c>
      <c r="D165" s="1983"/>
      <c r="E165" s="1984">
        <v>795</v>
      </c>
      <c r="F165" s="1990">
        <v>162.71988565054795</v>
      </c>
      <c r="H165" s="1981">
        <v>795</v>
      </c>
      <c r="I165" s="1992">
        <v>1142.5844841822102</v>
      </c>
      <c r="J165" s="1987"/>
      <c r="K165" s="1984">
        <v>795</v>
      </c>
      <c r="L165" s="1990">
        <v>138.18428248230509</v>
      </c>
      <c r="N165" s="1981">
        <v>795</v>
      </c>
      <c r="O165" s="1992">
        <v>1764.8439048543892</v>
      </c>
      <c r="P165" s="1987"/>
      <c r="Q165" s="1984">
        <v>795</v>
      </c>
      <c r="R165" s="1990">
        <v>157.67610257289525</v>
      </c>
      <c r="T165" s="1981">
        <v>795</v>
      </c>
      <c r="U165" s="1992">
        <v>3796.5597170036731</v>
      </c>
      <c r="V165" s="1987"/>
      <c r="W165" s="1989">
        <v>795</v>
      </c>
      <c r="X165" s="1990">
        <v>226.3127843377103</v>
      </c>
      <c r="Z165" s="1991">
        <v>795</v>
      </c>
      <c r="AA165" s="1992">
        <v>2913.3766052069568</v>
      </c>
      <c r="AB165" s="1987"/>
      <c r="AC165" s="1989">
        <v>795</v>
      </c>
      <c r="AD165" s="1990">
        <v>211.54947069478894</v>
      </c>
      <c r="AF165" s="2007">
        <v>795</v>
      </c>
      <c r="AG165" s="2011">
        <f t="shared" si="4"/>
        <v>2244.6324269231563</v>
      </c>
      <c r="AH165" s="2009"/>
      <c r="AI165" s="2007">
        <v>795</v>
      </c>
      <c r="AJ165" s="2012">
        <f t="shared" si="5"/>
        <v>179.28850514764952</v>
      </c>
    </row>
    <row r="166" spans="2:36" x14ac:dyDescent="0.25">
      <c r="B166" s="1981">
        <v>800</v>
      </c>
      <c r="C166" s="1992">
        <v>1604.009151683126</v>
      </c>
      <c r="D166" s="1983"/>
      <c r="E166" s="1984">
        <v>800</v>
      </c>
      <c r="F166" s="1990">
        <v>162.25799336075883</v>
      </c>
      <c r="H166" s="1981">
        <v>800</v>
      </c>
      <c r="I166" s="1992">
        <v>1140.7069708504846</v>
      </c>
      <c r="J166" s="1987"/>
      <c r="K166" s="1984">
        <v>800</v>
      </c>
      <c r="L166" s="1990">
        <v>137.82744992581729</v>
      </c>
      <c r="N166" s="1981">
        <v>800</v>
      </c>
      <c r="O166" s="1992">
        <v>1763.1107996940766</v>
      </c>
      <c r="P166" s="1987"/>
      <c r="Q166" s="1984">
        <v>800</v>
      </c>
      <c r="R166" s="1990">
        <v>157.25892750832102</v>
      </c>
      <c r="T166" s="1981">
        <v>800</v>
      </c>
      <c r="U166" s="1992">
        <v>3788.8575102139898</v>
      </c>
      <c r="V166" s="1987"/>
      <c r="W166" s="1989">
        <v>800</v>
      </c>
      <c r="X166" s="1990">
        <v>225.67475162672437</v>
      </c>
      <c r="Z166" s="1991">
        <v>800</v>
      </c>
      <c r="AA166" s="1992">
        <v>2918.4395518564647</v>
      </c>
      <c r="AB166" s="1987"/>
      <c r="AC166" s="1989">
        <v>800</v>
      </c>
      <c r="AD166" s="1990">
        <v>211.19943272027112</v>
      </c>
      <c r="AF166" s="2007">
        <v>800</v>
      </c>
      <c r="AG166" s="2011">
        <f t="shared" si="4"/>
        <v>2243.0247968596282</v>
      </c>
      <c r="AH166" s="2009"/>
      <c r="AI166" s="2007">
        <v>800</v>
      </c>
      <c r="AJ166" s="2012">
        <f t="shared" si="5"/>
        <v>178.84371102837855</v>
      </c>
    </row>
    <row r="167" spans="2:36" x14ac:dyDescent="0.25">
      <c r="B167" s="1981">
        <v>805</v>
      </c>
      <c r="C167" s="1992">
        <v>1602.2456156248277</v>
      </c>
      <c r="D167" s="1983"/>
      <c r="E167" s="1984">
        <v>805</v>
      </c>
      <c r="F167" s="1990">
        <v>161.80191541270003</v>
      </c>
      <c r="H167" s="1981">
        <v>805</v>
      </c>
      <c r="I167" s="1992">
        <v>1138.8527597741497</v>
      </c>
      <c r="J167" s="1987"/>
      <c r="K167" s="1984">
        <v>805</v>
      </c>
      <c r="L167" s="1990">
        <v>137.47505007189471</v>
      </c>
      <c r="N167" s="1981">
        <v>805</v>
      </c>
      <c r="O167" s="1992">
        <v>1761.3992237904138</v>
      </c>
      <c r="P167" s="1987"/>
      <c r="Q167" s="1984">
        <v>805</v>
      </c>
      <c r="R167" s="1990">
        <v>156.84693474268582</v>
      </c>
      <c r="T167" s="1981">
        <v>805</v>
      </c>
      <c r="U167" s="1992">
        <v>3781.1760877585289</v>
      </c>
      <c r="V167" s="1987"/>
      <c r="W167" s="1989">
        <v>805</v>
      </c>
      <c r="X167" s="1990">
        <v>225.04329638169935</v>
      </c>
      <c r="Z167" s="1991">
        <v>805</v>
      </c>
      <c r="AA167" s="1992">
        <v>2923.5232828401954</v>
      </c>
      <c r="AB167" s="1987"/>
      <c r="AC167" s="1989">
        <v>805</v>
      </c>
      <c r="AD167" s="1990">
        <v>210.85597221171432</v>
      </c>
      <c r="AF167" s="2007">
        <v>805</v>
      </c>
      <c r="AG167" s="2011">
        <f t="shared" si="4"/>
        <v>2241.439393957623</v>
      </c>
      <c r="AH167" s="2009"/>
      <c r="AI167" s="2007">
        <v>805</v>
      </c>
      <c r="AJ167" s="2012">
        <f t="shared" si="5"/>
        <v>178.40463376413882</v>
      </c>
    </row>
    <row r="168" spans="2:36" x14ac:dyDescent="0.25">
      <c r="B168" s="1981">
        <v>810</v>
      </c>
      <c r="C168" s="1992">
        <v>1600.5063608223022</v>
      </c>
      <c r="D168" s="1983"/>
      <c r="E168" s="1984">
        <v>810</v>
      </c>
      <c r="F168" s="1990">
        <v>161.35154413337656</v>
      </c>
      <c r="H168" s="1981">
        <v>810</v>
      </c>
      <c r="I168" s="1992">
        <v>1137.0214196231004</v>
      </c>
      <c r="J168" s="1987"/>
      <c r="K168" s="1984">
        <v>810</v>
      </c>
      <c r="L168" s="1990">
        <v>137.12700083345234</v>
      </c>
      <c r="N168" s="1981">
        <v>810</v>
      </c>
      <c r="O168" s="1992">
        <v>1759.7087784534626</v>
      </c>
      <c r="P168" s="1987"/>
      <c r="Q168" s="1984">
        <v>810</v>
      </c>
      <c r="R168" s="1990">
        <v>156.44002830749025</v>
      </c>
      <c r="T168" s="1981">
        <v>810</v>
      </c>
      <c r="U168" s="1992">
        <v>3773.5150647422161</v>
      </c>
      <c r="V168" s="1987"/>
      <c r="W168" s="1989">
        <v>810</v>
      </c>
      <c r="X168" s="1990">
        <v>224.41829679771016</v>
      </c>
      <c r="Z168" s="1991">
        <v>810</v>
      </c>
      <c r="AA168" s="1992">
        <v>2928.6274132630756</v>
      </c>
      <c r="AB168" s="1987"/>
      <c r="AC168" s="1989">
        <v>810</v>
      </c>
      <c r="AD168" s="1990">
        <v>210.51896736419306</v>
      </c>
      <c r="AF168" s="2007">
        <v>810</v>
      </c>
      <c r="AG168" s="2011">
        <f t="shared" si="4"/>
        <v>2239.8758073808312</v>
      </c>
      <c r="AH168" s="2009"/>
      <c r="AI168" s="2007">
        <v>810</v>
      </c>
      <c r="AJ168" s="2012">
        <f t="shared" si="5"/>
        <v>177.97116748724449</v>
      </c>
    </row>
    <row r="169" spans="2:36" x14ac:dyDescent="0.25">
      <c r="B169" s="1981">
        <v>815</v>
      </c>
      <c r="C169" s="1992">
        <v>1598.7909439978134</v>
      </c>
      <c r="D169" s="1983"/>
      <c r="E169" s="1984">
        <v>815</v>
      </c>
      <c r="F169" s="1990">
        <v>160.90677449207573</v>
      </c>
      <c r="H169" s="1981">
        <v>815</v>
      </c>
      <c r="I169" s="1992">
        <v>1135.2125296490617</v>
      </c>
      <c r="J169" s="1987"/>
      <c r="K169" s="1984">
        <v>815</v>
      </c>
      <c r="L169" s="1990">
        <v>136.78322213781311</v>
      </c>
      <c r="N169" s="1981">
        <v>815</v>
      </c>
      <c r="O169" s="1992">
        <v>1758.039074777088</v>
      </c>
      <c r="P169" s="1987"/>
      <c r="Q169" s="1984">
        <v>815</v>
      </c>
      <c r="R169" s="1990">
        <v>156.0381145892913</v>
      </c>
      <c r="T169" s="1981">
        <v>815</v>
      </c>
      <c r="U169" s="1992">
        <v>3765.8740657152484</v>
      </c>
      <c r="V169" s="1987"/>
      <c r="W169" s="1989">
        <v>815</v>
      </c>
      <c r="X169" s="1990">
        <v>223.79963405890965</v>
      </c>
      <c r="Z169" s="1991">
        <v>815</v>
      </c>
      <c r="AA169" s="1992">
        <v>2933.7515676752992</v>
      </c>
      <c r="AB169" s="1987"/>
      <c r="AC169" s="1989">
        <v>815</v>
      </c>
      <c r="AD169" s="1990">
        <v>210.18829936186043</v>
      </c>
      <c r="AF169" s="2007">
        <v>815</v>
      </c>
      <c r="AG169" s="2011">
        <f t="shared" si="4"/>
        <v>2238.3336363629023</v>
      </c>
      <c r="AH169" s="2009"/>
      <c r="AI169" s="2007">
        <v>815</v>
      </c>
      <c r="AJ169" s="2012">
        <f t="shared" si="5"/>
        <v>177.54320892799004</v>
      </c>
    </row>
    <row r="170" spans="2:36" x14ac:dyDescent="0.25">
      <c r="B170" s="1981">
        <v>820</v>
      </c>
      <c r="C170" s="1992">
        <v>1597.0989326302313</v>
      </c>
      <c r="D170" s="1983"/>
      <c r="E170" s="1984">
        <v>820</v>
      </c>
      <c r="F170" s="1990">
        <v>160.46750401980924</v>
      </c>
      <c r="H170" s="1981">
        <v>820</v>
      </c>
      <c r="I170" s="1992">
        <v>1133.4256793630354</v>
      </c>
      <c r="J170" s="1987"/>
      <c r="K170" s="1984">
        <v>820</v>
      </c>
      <c r="L170" s="1990">
        <v>136.44363586529141</v>
      </c>
      <c r="N170" s="1981">
        <v>820</v>
      </c>
      <c r="O170" s="1992">
        <v>1756.389733340669</v>
      </c>
      <c r="P170" s="1987"/>
      <c r="Q170" s="1984">
        <v>820</v>
      </c>
      <c r="R170" s="1990">
        <v>155.64110225789923</v>
      </c>
      <c r="T170" s="1981">
        <v>820</v>
      </c>
      <c r="U170" s="1992">
        <v>3758.2527243851387</v>
      </c>
      <c r="V170" s="1987"/>
      <c r="W170" s="1989">
        <v>820</v>
      </c>
      <c r="X170" s="1990">
        <v>223.18719224739738</v>
      </c>
      <c r="Z170" s="1991">
        <v>820</v>
      </c>
      <c r="AA170" s="1992">
        <v>2938.8953797843801</v>
      </c>
      <c r="AB170" s="1987"/>
      <c r="AC170" s="1989">
        <v>820</v>
      </c>
      <c r="AD170" s="1990">
        <v>209.86385228681655</v>
      </c>
      <c r="AF170" s="2007">
        <v>820</v>
      </c>
      <c r="AG170" s="2011">
        <f t="shared" si="4"/>
        <v>2236.8124899006912</v>
      </c>
      <c r="AH170" s="2009"/>
      <c r="AI170" s="2007">
        <v>820</v>
      </c>
      <c r="AJ170" s="2012">
        <f t="shared" si="5"/>
        <v>177.12065733544279</v>
      </c>
    </row>
    <row r="171" spans="2:36" x14ac:dyDescent="0.25">
      <c r="B171" s="1981">
        <v>825</v>
      </c>
      <c r="C171" s="1992">
        <v>1595.4299046302367</v>
      </c>
      <c r="D171" s="1983"/>
      <c r="E171" s="1984">
        <v>825</v>
      </c>
      <c r="F171" s="1990">
        <v>160.0336327316852</v>
      </c>
      <c r="H171" s="1981">
        <v>825</v>
      </c>
      <c r="I171" s="1992">
        <v>1131.6604682244727</v>
      </c>
      <c r="J171" s="1987"/>
      <c r="K171" s="1984">
        <v>825</v>
      </c>
      <c r="L171" s="1990">
        <v>136.10816579001227</v>
      </c>
      <c r="N171" s="1981">
        <v>825</v>
      </c>
      <c r="O171" s="1992">
        <v>1754.7603839216597</v>
      </c>
      <c r="P171" s="1987"/>
      <c r="Q171" s="1984">
        <v>825</v>
      </c>
      <c r="R171" s="1990">
        <v>155.24890219719103</v>
      </c>
      <c r="T171" s="1981">
        <v>825</v>
      </c>
      <c r="U171" s="1992">
        <v>3750.6506833392182</v>
      </c>
      <c r="V171" s="1987"/>
      <c r="W171" s="1989">
        <v>825</v>
      </c>
      <c r="X171" s="1990">
        <v>222.58085825540516</v>
      </c>
      <c r="Z171" s="1991">
        <v>825</v>
      </c>
      <c r="AA171" s="1992">
        <v>2944.0584921776508</v>
      </c>
      <c r="AB171" s="1987"/>
      <c r="AC171" s="1989">
        <v>825</v>
      </c>
      <c r="AD171" s="1990">
        <v>209.54551303129222</v>
      </c>
      <c r="AF171" s="2007">
        <v>825</v>
      </c>
      <c r="AG171" s="2011">
        <f t="shared" si="4"/>
        <v>2235.3119864586479</v>
      </c>
      <c r="AH171" s="2009"/>
      <c r="AI171" s="2007">
        <v>825</v>
      </c>
      <c r="AJ171" s="2012">
        <f t="shared" si="5"/>
        <v>176.70341440111719</v>
      </c>
    </row>
    <row r="172" spans="2:36" x14ac:dyDescent="0.25">
      <c r="B172" s="1981">
        <v>830</v>
      </c>
      <c r="C172" s="1992">
        <v>1593.7834480272434</v>
      </c>
      <c r="D172" s="1983"/>
      <c r="E172" s="1984">
        <v>830</v>
      </c>
      <c r="F172" s="1990">
        <v>159.6050630520871</v>
      </c>
      <c r="H172" s="1981">
        <v>830</v>
      </c>
      <c r="I172" s="1992">
        <v>1129.9165053416823</v>
      </c>
      <c r="J172" s="1987"/>
      <c r="K172" s="1984">
        <v>830</v>
      </c>
      <c r="L172" s="1990">
        <v>135.77673752286933</v>
      </c>
      <c r="N172" s="1981">
        <v>830</v>
      </c>
      <c r="O172" s="1992">
        <v>1753.1506652185437</v>
      </c>
      <c r="P172" s="1987"/>
      <c r="Q172" s="1984">
        <v>830</v>
      </c>
      <c r="R172" s="1990">
        <v>154.8614274384189</v>
      </c>
      <c r="T172" s="1981">
        <v>830</v>
      </c>
      <c r="U172" s="1992">
        <v>3743.0675937771662</v>
      </c>
      <c r="V172" s="1987"/>
      <c r="W172" s="1989">
        <v>830</v>
      </c>
      <c r="X172" s="1990">
        <v>221.98052170065196</v>
      </c>
      <c r="Z172" s="1991">
        <v>830</v>
      </c>
      <c r="AA172" s="1992">
        <v>2949.2405560547895</v>
      </c>
      <c r="AB172" s="1987"/>
      <c r="AC172" s="1989">
        <v>830</v>
      </c>
      <c r="AD172" s="1990">
        <v>209.23317121300687</v>
      </c>
      <c r="AF172" s="2007">
        <v>830</v>
      </c>
      <c r="AG172" s="2011">
        <f t="shared" si="4"/>
        <v>2233.8317536838849</v>
      </c>
      <c r="AH172" s="2009"/>
      <c r="AI172" s="2007">
        <v>830</v>
      </c>
      <c r="AJ172" s="2012">
        <f t="shared" si="5"/>
        <v>176.29138418540683</v>
      </c>
    </row>
    <row r="173" spans="2:36" x14ac:dyDescent="0.25">
      <c r="B173" s="1981">
        <v>835</v>
      </c>
      <c r="C173" s="1992">
        <v>1592.1591606675265</v>
      </c>
      <c r="D173" s="1983"/>
      <c r="E173" s="1984">
        <v>835</v>
      </c>
      <c r="F173" s="1990">
        <v>159.18169974253811</v>
      </c>
      <c r="H173" s="1981">
        <v>835</v>
      </c>
      <c r="I173" s="1992">
        <v>1128.1934091829983</v>
      </c>
      <c r="J173" s="1987"/>
      <c r="K173" s="1984">
        <v>835</v>
      </c>
      <c r="L173" s="1990">
        <v>135.44927845653029</v>
      </c>
      <c r="N173" s="1981">
        <v>835</v>
      </c>
      <c r="O173" s="1992">
        <v>1751.5602245837276</v>
      </c>
      <c r="P173" s="1987"/>
      <c r="Q173" s="1984">
        <v>835</v>
      </c>
      <c r="R173" s="1990">
        <v>154.47859309591945</v>
      </c>
      <c r="T173" s="1981">
        <v>835</v>
      </c>
      <c r="U173" s="1992">
        <v>3735.5031152531669</v>
      </c>
      <c r="V173" s="1987"/>
      <c r="W173" s="1989">
        <v>835</v>
      </c>
      <c r="X173" s="1990">
        <v>221.3860748447448</v>
      </c>
      <c r="Z173" s="1991">
        <v>835</v>
      </c>
      <c r="AA173" s="1992">
        <v>2954.4412309699819</v>
      </c>
      <c r="AB173" s="1987"/>
      <c r="AC173" s="1989">
        <v>835</v>
      </c>
      <c r="AD173" s="1990">
        <v>208.92671909356756</v>
      </c>
      <c r="AF173" s="2007">
        <v>835</v>
      </c>
      <c r="AG173" s="2011">
        <f t="shared" si="4"/>
        <v>2232.3714281314801</v>
      </c>
      <c r="AH173" s="2009"/>
      <c r="AI173" s="2007">
        <v>835</v>
      </c>
      <c r="AJ173" s="2012">
        <f t="shared" si="5"/>
        <v>175.88447304666005</v>
      </c>
    </row>
    <row r="174" spans="2:36" x14ac:dyDescent="0.25">
      <c r="B174" s="1981">
        <v>840</v>
      </c>
      <c r="C174" s="1992">
        <v>1590.5566499231136</v>
      </c>
      <c r="D174" s="1983"/>
      <c r="E174" s="1984">
        <v>840</v>
      </c>
      <c r="F174" s="1990">
        <v>158.76344983214469</v>
      </c>
      <c r="H174" s="1981">
        <v>840</v>
      </c>
      <c r="I174" s="1992">
        <v>1126.4908072982641</v>
      </c>
      <c r="J174" s="1987"/>
      <c r="K174" s="1984">
        <v>840</v>
      </c>
      <c r="L174" s="1990">
        <v>135.12571771240951</v>
      </c>
      <c r="N174" s="1981">
        <v>840</v>
      </c>
      <c r="O174" s="1992">
        <v>1749.9887177659939</v>
      </c>
      <c r="P174" s="1987"/>
      <c r="Q174" s="1984">
        <v>840</v>
      </c>
      <c r="R174" s="1990">
        <v>154.10031630511679</v>
      </c>
      <c r="T174" s="1981">
        <v>840</v>
      </c>
      <c r="U174" s="1992">
        <v>3727.9569154272572</v>
      </c>
      <c r="V174" s="1987"/>
      <c r="W174" s="1989">
        <v>840</v>
      </c>
      <c r="X174" s="1990">
        <v>220.79741251448979</v>
      </c>
      <c r="Z174" s="1991">
        <v>840</v>
      </c>
      <c r="AA174" s="1992">
        <v>2959.6601845832643</v>
      </c>
      <c r="AB174" s="1987"/>
      <c r="AC174" s="1989">
        <v>840</v>
      </c>
      <c r="AD174" s="1990">
        <v>208.62605149978063</v>
      </c>
      <c r="AF174" s="2007">
        <v>840</v>
      </c>
      <c r="AG174" s="2011">
        <f t="shared" si="4"/>
        <v>2230.930654999579</v>
      </c>
      <c r="AH174" s="2009"/>
      <c r="AI174" s="2007">
        <v>840</v>
      </c>
      <c r="AJ174" s="2012">
        <f t="shared" si="5"/>
        <v>175.4825895727883</v>
      </c>
    </row>
    <row r="175" spans="2:36" x14ac:dyDescent="0.25">
      <c r="B175" s="1981">
        <v>845</v>
      </c>
      <c r="C175" s="1992">
        <v>1588.9755324109722</v>
      </c>
      <c r="D175" s="1983"/>
      <c r="E175" s="1984">
        <v>845</v>
      </c>
      <c r="F175" s="1990">
        <v>158.3502225505072</v>
      </c>
      <c r="H175" s="1981">
        <v>845</v>
      </c>
      <c r="I175" s="1992">
        <v>1124.8083360502008</v>
      </c>
      <c r="J175" s="1987"/>
      <c r="K175" s="1984">
        <v>845</v>
      </c>
      <c r="L175" s="1990">
        <v>134.80598608952096</v>
      </c>
      <c r="N175" s="1981">
        <v>845</v>
      </c>
      <c r="O175" s="1992">
        <v>1748.4358086620778</v>
      </c>
      <c r="P175" s="1987"/>
      <c r="Q175" s="1984">
        <v>845</v>
      </c>
      <c r="R175" s="1990">
        <v>153.72651616272552</v>
      </c>
      <c r="T175" s="1981">
        <v>845</v>
      </c>
      <c r="U175" s="1992">
        <v>3720.4286698255019</v>
      </c>
      <c r="V175" s="1987"/>
      <c r="W175" s="1989">
        <v>845</v>
      </c>
      <c r="X175" s="1990">
        <v>220.21443202599914</v>
      </c>
      <c r="Z175" s="1991">
        <v>845</v>
      </c>
      <c r="AA175" s="1992">
        <v>2964.8970924206997</v>
      </c>
      <c r="AB175" s="1987"/>
      <c r="AC175" s="1989">
        <v>845</v>
      </c>
      <c r="AD175" s="1990">
        <v>208.33106574775795</v>
      </c>
      <c r="AF175" s="2007">
        <v>845</v>
      </c>
      <c r="AG175" s="2011">
        <f t="shared" si="4"/>
        <v>2229.5090878738906</v>
      </c>
      <c r="AH175" s="2009"/>
      <c r="AI175" s="2007">
        <v>845</v>
      </c>
      <c r="AJ175" s="2012">
        <f t="shared" si="5"/>
        <v>175.08564451530214</v>
      </c>
    </row>
    <row r="176" spans="2:36" x14ac:dyDescent="0.25">
      <c r="B176" s="1981">
        <v>850</v>
      </c>
      <c r="C176" s="1992">
        <v>1587.4154337220939</v>
      </c>
      <c r="D176" s="1983"/>
      <c r="E176" s="1984">
        <v>850</v>
      </c>
      <c r="F176" s="1990">
        <v>157.94192926300121</v>
      </c>
      <c r="H176" s="1981">
        <v>850</v>
      </c>
      <c r="I176" s="1992">
        <v>1123.1456403552581</v>
      </c>
      <c r="J176" s="1987"/>
      <c r="K176" s="1984">
        <v>850</v>
      </c>
      <c r="L176" s="1990">
        <v>134.49001601513703</v>
      </c>
      <c r="N176" s="1981">
        <v>850</v>
      </c>
      <c r="O176" s="1992">
        <v>1746.9011690770324</v>
      </c>
      <c r="P176" s="1987"/>
      <c r="Q176" s="1984">
        <v>850</v>
      </c>
      <c r="R176" s="1990">
        <v>153.35711366906855</v>
      </c>
      <c r="T176" s="1981">
        <v>850</v>
      </c>
      <c r="U176" s="1992">
        <v>3712.9180616086555</v>
      </c>
      <c r="V176" s="1987"/>
      <c r="W176" s="1989">
        <v>850</v>
      </c>
      <c r="X176" s="1990">
        <v>219.63703311147751</v>
      </c>
      <c r="Z176" s="1991">
        <v>850</v>
      </c>
      <c r="AA176" s="1992">
        <v>2970.1516376430445</v>
      </c>
      <c r="AB176" s="1987"/>
      <c r="AC176" s="1989">
        <v>850</v>
      </c>
      <c r="AD176" s="1990">
        <v>208.04166156970413</v>
      </c>
      <c r="AF176" s="2007">
        <v>850</v>
      </c>
      <c r="AG176" s="2011">
        <f t="shared" si="4"/>
        <v>2228.1063884812165</v>
      </c>
      <c r="AH176" s="2009"/>
      <c r="AI176" s="2007">
        <v>850</v>
      </c>
      <c r="AJ176" s="2012">
        <f t="shared" si="5"/>
        <v>174.69355072567768</v>
      </c>
    </row>
    <row r="177" spans="2:36" x14ac:dyDescent="0.25">
      <c r="B177" s="1981">
        <v>855</v>
      </c>
      <c r="C177" s="1992">
        <v>1585.8759881600452</v>
      </c>
      <c r="D177" s="1983"/>
      <c r="E177" s="1984">
        <v>855</v>
      </c>
      <c r="F177" s="1990">
        <v>157.53848340832556</v>
      </c>
      <c r="H177" s="1981">
        <v>855</v>
      </c>
      <c r="I177" s="1992">
        <v>1121.5023734335541</v>
      </c>
      <c r="J177" s="1987"/>
      <c r="K177" s="1984">
        <v>855</v>
      </c>
      <c r="L177" s="1990">
        <v>134.17774149717869</v>
      </c>
      <c r="N177" s="1981">
        <v>855</v>
      </c>
      <c r="O177" s="1992">
        <v>1745.3844784929813</v>
      </c>
      <c r="P177" s="1987"/>
      <c r="Q177" s="1984">
        <v>855</v>
      </c>
      <c r="R177" s="1990">
        <v>152.99203167241325</v>
      </c>
      <c r="T177" s="1981">
        <v>855</v>
      </c>
      <c r="U177" s="1992">
        <v>3705.4247813489096</v>
      </c>
      <c r="V177" s="1987"/>
      <c r="W177" s="1989">
        <v>855</v>
      </c>
      <c r="X177" s="1990">
        <v>219.06511784857466</v>
      </c>
      <c r="Z177" s="1991">
        <v>855</v>
      </c>
      <c r="AA177" s="1992">
        <v>2975.4235108224907</v>
      </c>
      <c r="AB177" s="1987"/>
      <c r="AC177" s="1989">
        <v>855</v>
      </c>
      <c r="AD177" s="1990">
        <v>207.7577410432695</v>
      </c>
      <c r="AF177" s="2007">
        <v>855</v>
      </c>
      <c r="AG177" s="2011">
        <f t="shared" si="4"/>
        <v>2226.7222264515963</v>
      </c>
      <c r="AH177" s="2009"/>
      <c r="AI177" s="2007">
        <v>855</v>
      </c>
      <c r="AJ177" s="2012">
        <f t="shared" si="5"/>
        <v>174.30622309395235</v>
      </c>
    </row>
    <row r="178" spans="2:36" x14ac:dyDescent="0.25">
      <c r="B178" s="1981">
        <v>860</v>
      </c>
      <c r="C178" s="1992">
        <v>1584.3568384886264</v>
      </c>
      <c r="D178" s="1983"/>
      <c r="E178" s="1984">
        <v>860</v>
      </c>
      <c r="F178" s="1990">
        <v>157.13980043823364</v>
      </c>
      <c r="H178" s="1981">
        <v>860</v>
      </c>
      <c r="I178" s="1992">
        <v>1119.8781965675382</v>
      </c>
      <c r="J178" s="1987"/>
      <c r="K178" s="1984">
        <v>860</v>
      </c>
      <c r="L178" s="1990">
        <v>133.86909807826635</v>
      </c>
      <c r="N178" s="1981">
        <v>860</v>
      </c>
      <c r="O178" s="1992">
        <v>1743.8854238459546</v>
      </c>
      <c r="P178" s="1987"/>
      <c r="Q178" s="1984">
        <v>860</v>
      </c>
      <c r="R178" s="1990">
        <v>152.63119481525416</v>
      </c>
      <c r="T178" s="1981">
        <v>860</v>
      </c>
      <c r="U178" s="1992">
        <v>3697.9485268144585</v>
      </c>
      <c r="V178" s="1987"/>
      <c r="W178" s="1989">
        <v>860</v>
      </c>
      <c r="X178" s="1990">
        <v>218.4985905922039</v>
      </c>
      <c r="Z178" s="1991">
        <v>860</v>
      </c>
      <c r="AA178" s="1992">
        <v>2980.712409727229</v>
      </c>
      <c r="AB178" s="1987"/>
      <c r="AC178" s="1989">
        <v>860</v>
      </c>
      <c r="AD178" s="1990">
        <v>207.47920852336642</v>
      </c>
      <c r="AF178" s="2007">
        <v>860</v>
      </c>
      <c r="AG178" s="2011">
        <f t="shared" si="4"/>
        <v>2225.3562790887613</v>
      </c>
      <c r="AH178" s="2009"/>
      <c r="AI178" s="2007">
        <v>860</v>
      </c>
      <c r="AJ178" s="2012">
        <f t="shared" si="5"/>
        <v>173.92357848946489</v>
      </c>
    </row>
    <row r="179" spans="2:36" x14ac:dyDescent="0.25">
      <c r="B179" s="1981">
        <v>865</v>
      </c>
      <c r="C179" s="1992">
        <v>1582.8576356882447</v>
      </c>
      <c r="D179" s="1983"/>
      <c r="E179" s="1984">
        <v>865</v>
      </c>
      <c r="F179" s="1990">
        <v>156.74579775935086</v>
      </c>
      <c r="H179" s="1981">
        <v>865</v>
      </c>
      <c r="I179" s="1992">
        <v>1118.2727788690227</v>
      </c>
      <c r="J179" s="1987"/>
      <c r="K179" s="1984">
        <v>865</v>
      </c>
      <c r="L179" s="1990">
        <v>133.56402279136441</v>
      </c>
      <c r="N179" s="1981">
        <v>865</v>
      </c>
      <c r="O179" s="1992">
        <v>1742.4036993104537</v>
      </c>
      <c r="P179" s="1987"/>
      <c r="Q179" s="1984">
        <v>865</v>
      </c>
      <c r="R179" s="1990">
        <v>152.27452948245505</v>
      </c>
      <c r="T179" s="1981">
        <v>865</v>
      </c>
      <c r="U179" s="1992">
        <v>3690.489002761507</v>
      </c>
      <c r="V179" s="1987"/>
      <c r="W179" s="1989">
        <v>865</v>
      </c>
      <c r="X179" s="1990">
        <v>217.93735790872597</v>
      </c>
      <c r="Z179" s="1991">
        <v>865</v>
      </c>
      <c r="AA179" s="1992">
        <v>2986.0180391134691</v>
      </c>
      <c r="AB179" s="1987"/>
      <c r="AC179" s="1989">
        <v>865</v>
      </c>
      <c r="AD179" s="1990">
        <v>207.20597057635689</v>
      </c>
      <c r="AF179" s="2007">
        <v>865</v>
      </c>
      <c r="AG179" s="2011">
        <f t="shared" si="4"/>
        <v>2224.0082311485394</v>
      </c>
      <c r="AH179" s="2009"/>
      <c r="AI179" s="2007">
        <v>865</v>
      </c>
      <c r="AJ179" s="2012">
        <f t="shared" si="5"/>
        <v>173.54553570365061</v>
      </c>
    </row>
    <row r="180" spans="2:36" x14ac:dyDescent="0.25">
      <c r="B180" s="1981">
        <v>870</v>
      </c>
      <c r="C180" s="1992">
        <v>1581.3780387206778</v>
      </c>
      <c r="D180" s="1983"/>
      <c r="E180" s="1984">
        <v>870</v>
      </c>
      <c r="F180" s="1990">
        <v>156.35639467700145</v>
      </c>
      <c r="H180" s="1981">
        <v>870</v>
      </c>
      <c r="I180" s="1992">
        <v>1116.6857970542455</v>
      </c>
      <c r="J180" s="1987"/>
      <c r="K180" s="1984">
        <v>870</v>
      </c>
      <c r="L180" s="1990">
        <v>133.26245411695584</v>
      </c>
      <c r="N180" s="1981">
        <v>870</v>
      </c>
      <c r="O180" s="1992">
        <v>1740.939006091452</v>
      </c>
      <c r="P180" s="1987"/>
      <c r="Q180" s="1984">
        <v>870</v>
      </c>
      <c r="R180" s="1990">
        <v>151.92196375118237</v>
      </c>
      <c r="T180" s="1981">
        <v>870</v>
      </c>
      <c r="U180" s="1992">
        <v>3683.045920733477</v>
      </c>
      <c r="V180" s="1987"/>
      <c r="W180" s="1989">
        <v>870</v>
      </c>
      <c r="X180" s="1990">
        <v>217.3813285124015</v>
      </c>
      <c r="Z180" s="1991">
        <v>870</v>
      </c>
      <c r="AA180" s="1992">
        <v>2991.3401105246312</v>
      </c>
      <c r="AB180" s="1987"/>
      <c r="AC180" s="1989">
        <v>870</v>
      </c>
      <c r="AD180" s="1990">
        <v>206.93793591650032</v>
      </c>
      <c r="AF180" s="2007">
        <v>870</v>
      </c>
      <c r="AG180" s="2011">
        <f t="shared" si="4"/>
        <v>2222.6777746248968</v>
      </c>
      <c r="AH180" s="2009"/>
      <c r="AI180" s="2007">
        <v>870</v>
      </c>
      <c r="AJ180" s="2012">
        <f t="shared" si="5"/>
        <v>173.17201539480828</v>
      </c>
    </row>
    <row r="181" spans="2:36" x14ac:dyDescent="0.25">
      <c r="B181" s="1981">
        <v>875</v>
      </c>
      <c r="C181" s="1992">
        <v>1579.9177143018767</v>
      </c>
      <c r="D181" s="1983"/>
      <c r="E181" s="1984">
        <v>875</v>
      </c>
      <c r="F181" s="1990">
        <v>155.9715123409589</v>
      </c>
      <c r="H181" s="1981">
        <v>875</v>
      </c>
      <c r="I181" s="1992">
        <v>1115.1169352266477</v>
      </c>
      <c r="J181" s="1987"/>
      <c r="K181" s="1984">
        <v>875</v>
      </c>
      <c r="L181" s="1990">
        <v>132.96433194168313</v>
      </c>
      <c r="N181" s="1981">
        <v>875</v>
      </c>
      <c r="O181" s="1992">
        <v>1739.4910522235261</v>
      </c>
      <c r="P181" s="1987"/>
      <c r="Q181" s="1984">
        <v>875</v>
      </c>
      <c r="R181" s="1990">
        <v>151.57342734255309</v>
      </c>
      <c r="T181" s="1981">
        <v>875</v>
      </c>
      <c r="U181" s="1992">
        <v>3675.6189988670876</v>
      </c>
      <c r="V181" s="1987"/>
      <c r="W181" s="1989">
        <v>875</v>
      </c>
      <c r="X181" s="1990">
        <v>216.83041320402228</v>
      </c>
      <c r="Z181" s="1991">
        <v>875</v>
      </c>
      <c r="AA181" s="1992">
        <v>2996.6783420974339</v>
      </c>
      <c r="AB181" s="1987"/>
      <c r="AC181" s="1989">
        <v>875</v>
      </c>
      <c r="AD181" s="1990">
        <v>206.67501534458887</v>
      </c>
      <c r="AF181" s="2007">
        <v>875</v>
      </c>
      <c r="AG181" s="2011">
        <f t="shared" si="4"/>
        <v>2221.3646085433147</v>
      </c>
      <c r="AH181" s="2009"/>
      <c r="AI181" s="2007">
        <v>875</v>
      </c>
      <c r="AJ181" s="2012">
        <f t="shared" si="5"/>
        <v>172.80294003476124</v>
      </c>
    </row>
    <row r="182" spans="2:36" x14ac:dyDescent="0.25">
      <c r="B182" s="1981">
        <v>880</v>
      </c>
      <c r="C182" s="1992">
        <v>1578.47633668248</v>
      </c>
      <c r="D182" s="1983"/>
      <c r="E182" s="1984">
        <v>880</v>
      </c>
      <c r="F182" s="1990">
        <v>155.59107369304789</v>
      </c>
      <c r="H182" s="1981">
        <v>880</v>
      </c>
      <c r="I182" s="1992">
        <v>1113.5658846670476</v>
      </c>
      <c r="J182" s="1987"/>
      <c r="K182" s="1984">
        <v>880</v>
      </c>
      <c r="L182" s="1990">
        <v>132.66959751840233</v>
      </c>
      <c r="N182" s="1981">
        <v>880</v>
      </c>
      <c r="O182" s="1992">
        <v>1738.0595523768261</v>
      </c>
      <c r="P182" s="1987"/>
      <c r="Q182" s="1984">
        <v>880</v>
      </c>
      <c r="R182" s="1990">
        <v>151.22885157493062</v>
      </c>
      <c r="T182" s="1981">
        <v>880</v>
      </c>
      <c r="U182" s="1992">
        <v>3668.2079617050372</v>
      </c>
      <c r="V182" s="1987"/>
      <c r="W182" s="1989">
        <v>880</v>
      </c>
      <c r="X182" s="1990">
        <v>216.28452481163433</v>
      </c>
      <c r="Z182" s="1991">
        <v>880</v>
      </c>
      <c r="AA182" s="1992">
        <v>3002.0324583745737</v>
      </c>
      <c r="AB182" s="1987"/>
      <c r="AC182" s="1989">
        <v>880</v>
      </c>
      <c r="AD182" s="1990">
        <v>206.41712168866897</v>
      </c>
      <c r="AF182" s="2007">
        <v>880</v>
      </c>
      <c r="AG182" s="2011">
        <f t="shared" si="4"/>
        <v>2220.0684387611927</v>
      </c>
      <c r="AH182" s="2009"/>
      <c r="AI182" s="2007">
        <v>880</v>
      </c>
      <c r="AJ182" s="2012">
        <f t="shared" si="5"/>
        <v>172.43823385733683</v>
      </c>
    </row>
    <row r="183" spans="2:36" x14ac:dyDescent="0.25">
      <c r="B183" s="1981">
        <v>885</v>
      </c>
      <c r="C183" s="1992">
        <v>1577.0535874357713</v>
      </c>
      <c r="D183" s="1983"/>
      <c r="E183" s="1984">
        <v>885</v>
      </c>
      <c r="F183" s="1990">
        <v>155.21500341651995</v>
      </c>
      <c r="H183" s="1981">
        <v>885</v>
      </c>
      <c r="I183" s="1992">
        <v>1112.0323436309354</v>
      </c>
      <c r="J183" s="1987"/>
      <c r="K183" s="1984">
        <v>885</v>
      </c>
      <c r="L183" s="1990">
        <v>132.37819342758803</v>
      </c>
      <c r="N183" s="1981">
        <v>885</v>
      </c>
      <c r="O183" s="1992">
        <v>1736.6442276696375</v>
      </c>
      <c r="P183" s="1987"/>
      <c r="Q183" s="1984">
        <v>885</v>
      </c>
      <c r="R183" s="1990">
        <v>150.88816931880712</v>
      </c>
      <c r="T183" s="1981">
        <v>885</v>
      </c>
      <c r="U183" s="1992">
        <v>3660.8125400150466</v>
      </c>
      <c r="V183" s="1987"/>
      <c r="W183" s="1989">
        <v>885</v>
      </c>
      <c r="X183" s="1990">
        <v>215.743578133272</v>
      </c>
      <c r="Z183" s="1991">
        <v>885</v>
      </c>
      <c r="AA183" s="1992">
        <v>3007.4021901237752</v>
      </c>
      <c r="AB183" s="1987"/>
      <c r="AC183" s="1989">
        <v>885</v>
      </c>
      <c r="AD183" s="1990">
        <v>206.16416974677449</v>
      </c>
      <c r="AF183" s="2007">
        <v>885</v>
      </c>
      <c r="AG183" s="2011">
        <f t="shared" si="4"/>
        <v>2218.7889777750329</v>
      </c>
      <c r="AH183" s="2009"/>
      <c r="AI183" s="2007">
        <v>885</v>
      </c>
      <c r="AJ183" s="2012">
        <f t="shared" si="5"/>
        <v>172.07782280859232</v>
      </c>
    </row>
    <row r="184" spans="2:36" x14ac:dyDescent="0.25">
      <c r="B184" s="1981">
        <v>890</v>
      </c>
      <c r="C184" s="1992">
        <v>1575.649155252743</v>
      </c>
      <c r="D184" s="1983"/>
      <c r="E184" s="1984">
        <v>890</v>
      </c>
      <c r="F184" s="1990">
        <v>154.84322788713848</v>
      </c>
      <c r="H184" s="1981">
        <v>890</v>
      </c>
      <c r="I184" s="1992">
        <v>1110.5160171525922</v>
      </c>
      <c r="J184" s="1987"/>
      <c r="K184" s="1984">
        <v>890</v>
      </c>
      <c r="L184" s="1990">
        <v>132.09006354004106</v>
      </c>
      <c r="N184" s="1981">
        <v>890</v>
      </c>
      <c r="O184" s="1992">
        <v>1735.2448054872473</v>
      </c>
      <c r="P184" s="1987"/>
      <c r="Q184" s="1984">
        <v>890</v>
      </c>
      <c r="R184" s="1990">
        <v>150.55131495320137</v>
      </c>
      <c r="T184" s="1981">
        <v>890</v>
      </c>
      <c r="U184" s="1992">
        <v>3653.4324706150028</v>
      </c>
      <c r="V184" s="1987"/>
      <c r="W184" s="1989">
        <v>890</v>
      </c>
      <c r="X184" s="1990">
        <v>215.20748988161998</v>
      </c>
      <c r="Z184" s="1991">
        <v>890</v>
      </c>
      <c r="AA184" s="1992">
        <v>3012.787274162923</v>
      </c>
      <c r="AB184" s="1987"/>
      <c r="AC184" s="1989">
        <v>890</v>
      </c>
      <c r="AD184" s="1990">
        <v>205.91607623159069</v>
      </c>
      <c r="AF184" s="2007">
        <v>890</v>
      </c>
      <c r="AG184" s="2011">
        <f t="shared" si="4"/>
        <v>2217.5259445341017</v>
      </c>
      <c r="AH184" s="2009"/>
      <c r="AI184" s="2007">
        <v>890</v>
      </c>
      <c r="AJ184" s="2012">
        <f t="shared" si="5"/>
        <v>171.72163449871832</v>
      </c>
    </row>
    <row r="185" spans="2:36" x14ac:dyDescent="0.25">
      <c r="B185" s="1981">
        <v>895</v>
      </c>
      <c r="C185" s="1992">
        <v>1574.2627357440235</v>
      </c>
      <c r="D185" s="1983"/>
      <c r="E185" s="1984">
        <v>895</v>
      </c>
      <c r="F185" s="1990">
        <v>154.47567512590109</v>
      </c>
      <c r="H185" s="1981">
        <v>895</v>
      </c>
      <c r="I185" s="1992">
        <v>1109.0166168557816</v>
      </c>
      <c r="J185" s="1987"/>
      <c r="K185" s="1984">
        <v>895</v>
      </c>
      <c r="L185" s="1990">
        <v>131.80515298084683</v>
      </c>
      <c r="N185" s="1981">
        <v>895</v>
      </c>
      <c r="O185" s="1992">
        <v>1733.8610193068962</v>
      </c>
      <c r="P185" s="1987"/>
      <c r="Q185" s="1984">
        <v>895</v>
      </c>
      <c r="R185" s="1990">
        <v>150.21822432352445</v>
      </c>
      <c r="T185" s="1981">
        <v>895</v>
      </c>
      <c r="U185" s="1992">
        <v>3646.0674962039598</v>
      </c>
      <c r="V185" s="1987"/>
      <c r="W185" s="1989">
        <v>895</v>
      </c>
      <c r="X185" s="1990">
        <v>214.67617863053238</v>
      </c>
      <c r="Z185" s="1991">
        <v>895</v>
      </c>
      <c r="AA185" s="1992">
        <v>3018.1874531910707</v>
      </c>
      <c r="AB185" s="1987"/>
      <c r="AC185" s="1989">
        <v>895</v>
      </c>
      <c r="AD185" s="1990">
        <v>205.672759716971</v>
      </c>
      <c r="AF185" s="2007">
        <v>895</v>
      </c>
      <c r="AG185" s="2011">
        <f t="shared" si="4"/>
        <v>2216.2790642603463</v>
      </c>
      <c r="AH185" s="2009"/>
      <c r="AI185" s="2007">
        <v>895</v>
      </c>
      <c r="AJ185" s="2012">
        <f t="shared" si="5"/>
        <v>171.36959815555514</v>
      </c>
    </row>
    <row r="186" spans="2:36" x14ac:dyDescent="0.25">
      <c r="B186" s="1981">
        <v>900</v>
      </c>
      <c r="C186" s="1992">
        <v>1572.8940312483765</v>
      </c>
      <c r="D186" s="1983"/>
      <c r="E186" s="1984">
        <v>900</v>
      </c>
      <c r="F186" s="1990">
        <v>154.11227475333851</v>
      </c>
      <c r="H186" s="1981">
        <v>900</v>
      </c>
      <c r="I186" s="1992">
        <v>1107.5338607707395</v>
      </c>
      <c r="J186" s="1987"/>
      <c r="K186" s="1984">
        <v>900</v>
      </c>
      <c r="L186" s="1990">
        <v>131.52340809453241</v>
      </c>
      <c r="N186" s="1981">
        <v>900</v>
      </c>
      <c r="O186" s="1992">
        <v>1732.4926085285483</v>
      </c>
      <c r="P186" s="1987"/>
      <c r="Q186" s="1984">
        <v>900</v>
      </c>
      <c r="R186" s="1990">
        <v>149.888834700844</v>
      </c>
      <c r="T186" s="1981">
        <v>900</v>
      </c>
      <c r="U186" s="1992">
        <v>3638.717365198765</v>
      </c>
      <c r="V186" s="1987"/>
      <c r="W186" s="1989">
        <v>900</v>
      </c>
      <c r="X186" s="1990">
        <v>214.1495647633331</v>
      </c>
      <c r="Z186" s="1991">
        <v>900</v>
      </c>
      <c r="AA186" s="1992">
        <v>3023.6024756250667</v>
      </c>
      <c r="AB186" s="1987"/>
      <c r="AC186" s="1989">
        <v>900</v>
      </c>
      <c r="AD186" s="1990">
        <v>205.43414058623975</v>
      </c>
      <c r="AF186" s="2007">
        <v>900</v>
      </c>
      <c r="AG186" s="2011">
        <f t="shared" si="4"/>
        <v>2215.0480682742991</v>
      </c>
      <c r="AH186" s="2009"/>
      <c r="AI186" s="2007">
        <v>900</v>
      </c>
      <c r="AJ186" s="2012">
        <f t="shared" si="5"/>
        <v>171.02164457965756</v>
      </c>
    </row>
    <row r="187" spans="2:36" x14ac:dyDescent="0.25">
      <c r="B187" s="1981">
        <v>905</v>
      </c>
      <c r="C187" s="1992">
        <v>1571.5427506475473</v>
      </c>
      <c r="D187" s="1983"/>
      <c r="E187" s="1984">
        <v>905</v>
      </c>
      <c r="F187" s="1990">
        <v>153.75295794532931</v>
      </c>
      <c r="H187" s="1981">
        <v>905</v>
      </c>
      <c r="I187" s="1992">
        <v>1106.0674731572426</v>
      </c>
      <c r="J187" s="1987"/>
      <c r="K187" s="1984">
        <v>905</v>
      </c>
      <c r="L187" s="1990">
        <v>131.24477641138157</v>
      </c>
      <c r="N187" s="1981">
        <v>905</v>
      </c>
      <c r="O187" s="1992">
        <v>1731.1393183112875</v>
      </c>
      <c r="P187" s="1987"/>
      <c r="Q187" s="1984">
        <v>905</v>
      </c>
      <c r="R187" s="1990">
        <v>149.56308474250238</v>
      </c>
      <c r="T187" s="1981">
        <v>905</v>
      </c>
      <c r="U187" s="1992">
        <v>3631.3818315761173</v>
      </c>
      <c r="V187" s="1987"/>
      <c r="W187" s="1989">
        <v>905</v>
      </c>
      <c r="X187" s="1990">
        <v>213.62757042283093</v>
      </c>
      <c r="Z187" s="1991">
        <v>905</v>
      </c>
      <c r="AA187" s="1992">
        <v>3029.0320954416102</v>
      </c>
      <c r="AB187" s="1987"/>
      <c r="AC187" s="1989">
        <v>905</v>
      </c>
      <c r="AD187" s="1990">
        <v>205.20014098220554</v>
      </c>
      <c r="AF187" s="2007">
        <v>905</v>
      </c>
      <c r="AG187" s="2011">
        <f t="shared" si="4"/>
        <v>2213.832693826761</v>
      </c>
      <c r="AH187" s="2009"/>
      <c r="AI187" s="2007">
        <v>905</v>
      </c>
      <c r="AJ187" s="2012">
        <f t="shared" si="5"/>
        <v>170.67770610084995</v>
      </c>
    </row>
    <row r="188" spans="2:36" x14ac:dyDescent="0.25">
      <c r="B188" s="1981">
        <v>910</v>
      </c>
      <c r="C188" s="1992">
        <v>1570.2086091871777</v>
      </c>
      <c r="D188" s="1983"/>
      <c r="E188" s="1984">
        <v>910</v>
      </c>
      <c r="F188" s="1990">
        <v>153.39765739037003</v>
      </c>
      <c r="H188" s="1981">
        <v>910</v>
      </c>
      <c r="I188" s="1992">
        <v>1104.6171843334982</v>
      </c>
      <c r="J188" s="1987"/>
      <c r="K188" s="1984">
        <v>910</v>
      </c>
      <c r="L188" s="1990">
        <v>130.96920661485902</v>
      </c>
      <c r="N188" s="1981">
        <v>910</v>
      </c>
      <c r="O188" s="1992">
        <v>1729.8008994150955</v>
      </c>
      <c r="P188" s="1987"/>
      <c r="Q188" s="1984">
        <v>910</v>
      </c>
      <c r="R188" s="1990">
        <v>149.24091445403292</v>
      </c>
      <c r="T188" s="1981">
        <v>910</v>
      </c>
      <c r="U188" s="1992">
        <v>3624.0606547198227</v>
      </c>
      <c r="V188" s="1987"/>
      <c r="W188" s="1989">
        <v>910</v>
      </c>
      <c r="X188" s="1990">
        <v>213.110119462981</v>
      </c>
      <c r="Z188" s="1991">
        <v>910</v>
      </c>
      <c r="AA188" s="1992">
        <v>3034.4760720245072</v>
      </c>
      <c r="AB188" s="1987"/>
      <c r="AC188" s="1989">
        <v>910</v>
      </c>
      <c r="AD188" s="1990">
        <v>204.97068475882367</v>
      </c>
      <c r="AF188" s="2007">
        <v>910</v>
      </c>
      <c r="AG188" s="2011">
        <f t="shared" si="4"/>
        <v>2212.6326839360199</v>
      </c>
      <c r="AH188" s="2009"/>
      <c r="AI188" s="2007">
        <v>910</v>
      </c>
      <c r="AJ188" s="2012">
        <f t="shared" si="5"/>
        <v>170.33771653621335</v>
      </c>
    </row>
    <row r="189" spans="2:36" x14ac:dyDescent="0.25">
      <c r="B189" s="1981">
        <v>915</v>
      </c>
      <c r="C189" s="1992">
        <v>1568.8913283035845</v>
      </c>
      <c r="D189" s="1983"/>
      <c r="E189" s="1984">
        <v>915</v>
      </c>
      <c r="F189" s="1990">
        <v>153.04630724824594</v>
      </c>
      <c r="H189" s="1981">
        <v>915</v>
      </c>
      <c r="I189" s="1992">
        <v>1103.1827305106474</v>
      </c>
      <c r="J189" s="1987"/>
      <c r="K189" s="1984">
        <v>915</v>
      </c>
      <c r="L189" s="1990">
        <v>130.6966485101014</v>
      </c>
      <c r="N189" s="1981">
        <v>915</v>
      </c>
      <c r="O189" s="1992">
        <v>1728.477108047822</v>
      </c>
      <c r="P189" s="1987"/>
      <c r="Q189" s="1984">
        <v>915</v>
      </c>
      <c r="R189" s="1990">
        <v>148.92226515232221</v>
      </c>
      <c r="T189" s="1981">
        <v>915</v>
      </c>
      <c r="U189" s="1992">
        <v>3616.7535992730504</v>
      </c>
      <c r="V189" s="1987"/>
      <c r="W189" s="1989">
        <v>915</v>
      </c>
      <c r="X189" s="1990">
        <v>212.59713740213346</v>
      </c>
      <c r="Z189" s="1991">
        <v>915</v>
      </c>
      <c r="AA189" s="1992">
        <v>3039.9341700169257</v>
      </c>
      <c r="AB189" s="1987"/>
      <c r="AC189" s="1989">
        <v>915</v>
      </c>
      <c r="AD189" s="1990">
        <v>204.74569743444403</v>
      </c>
      <c r="AF189" s="2007">
        <v>915</v>
      </c>
      <c r="AG189" s="2011">
        <f t="shared" si="4"/>
        <v>2211.447787230406</v>
      </c>
      <c r="AH189" s="2009"/>
      <c r="AI189" s="2007">
        <v>915</v>
      </c>
      <c r="AJ189" s="2012">
        <f t="shared" si="5"/>
        <v>170.00161114944939</v>
      </c>
    </row>
    <row r="190" spans="2:36" x14ac:dyDescent="0.25">
      <c r="B190" s="1981">
        <v>920</v>
      </c>
      <c r="C190" s="1992">
        <v>1567.5906354561812</v>
      </c>
      <c r="D190" s="1983"/>
      <c r="E190" s="1984">
        <v>920</v>
      </c>
      <c r="F190" s="1990">
        <v>152.69884311005322</v>
      </c>
      <c r="H190" s="1981">
        <v>920</v>
      </c>
      <c r="I190" s="1992">
        <v>1101.7638536326706</v>
      </c>
      <c r="J190" s="1987"/>
      <c r="K190" s="1984">
        <v>920</v>
      </c>
      <c r="L190" s="1990">
        <v>130.42705299343928</v>
      </c>
      <c r="N190" s="1981">
        <v>920</v>
      </c>
      <c r="O190" s="1992">
        <v>1727.1677057171519</v>
      </c>
      <c r="P190" s="1987"/>
      <c r="Q190" s="1984">
        <v>920</v>
      </c>
      <c r="R190" s="1990">
        <v>148.60707942997846</v>
      </c>
      <c r="T190" s="1981">
        <v>920</v>
      </c>
      <c r="U190" s="1992">
        <v>3609.4604349954379</v>
      </c>
      <c r="V190" s="1987"/>
      <c r="W190" s="1989">
        <v>920</v>
      </c>
      <c r="X190" s="1990">
        <v>212.08855137780461</v>
      </c>
      <c r="Z190" s="1991">
        <v>920</v>
      </c>
      <c r="AA190" s="1992">
        <v>3045.4061591785048</v>
      </c>
      <c r="AB190" s="1987"/>
      <c r="AC190" s="1989">
        <v>920</v>
      </c>
      <c r="AD190" s="1990">
        <v>204.52510614658323</v>
      </c>
      <c r="AF190" s="2007">
        <v>920</v>
      </c>
      <c r="AG190" s="2011">
        <f t="shared" si="4"/>
        <v>2210.2777577959891</v>
      </c>
      <c r="AH190" s="2009"/>
      <c r="AI190" s="2007">
        <v>920</v>
      </c>
      <c r="AJ190" s="2012">
        <f t="shared" si="5"/>
        <v>169.66932661157176</v>
      </c>
    </row>
    <row r="191" spans="2:36" x14ac:dyDescent="0.25">
      <c r="B191" s="1981">
        <v>925</v>
      </c>
      <c r="C191" s="1992">
        <v>1566.306263965291</v>
      </c>
      <c r="D191" s="1983"/>
      <c r="E191" s="1984">
        <v>925</v>
      </c>
      <c r="F191" s="1990">
        <v>152.35520195951116</v>
      </c>
      <c r="H191" s="1981">
        <v>925</v>
      </c>
      <c r="I191" s="1992">
        <v>1100.3603012214676</v>
      </c>
      <c r="J191" s="1987"/>
      <c r="K191" s="1984">
        <v>925</v>
      </c>
      <c r="L191" s="1990">
        <v>130.16037202290318</v>
      </c>
      <c r="N191" s="1981">
        <v>925</v>
      </c>
      <c r="O191" s="1992">
        <v>1725.8724590873526</v>
      </c>
      <c r="P191" s="1987"/>
      <c r="Q191" s="1984">
        <v>925</v>
      </c>
      <c r="R191" s="1990">
        <v>148.2953011208489</v>
      </c>
      <c r="T191" s="1981">
        <v>925</v>
      </c>
      <c r="U191" s="1992">
        <v>3602.1809366247744</v>
      </c>
      <c r="V191" s="1987"/>
      <c r="W191" s="1989">
        <v>925</v>
      </c>
      <c r="X191" s="1990">
        <v>211.58429010291573</v>
      </c>
      <c r="Z191" s="1991">
        <v>925</v>
      </c>
      <c r="AA191" s="1992">
        <v>3050.8918142470329</v>
      </c>
      <c r="AB191" s="1987"/>
      <c r="AC191" s="1989">
        <v>925</v>
      </c>
      <c r="AD191" s="1990">
        <v>204.30883960816243</v>
      </c>
      <c r="AF191" s="2007">
        <v>925</v>
      </c>
      <c r="AG191" s="2011">
        <f t="shared" si="4"/>
        <v>2209.1223550291838</v>
      </c>
      <c r="AH191" s="2009"/>
      <c r="AI191" s="2007">
        <v>925</v>
      </c>
      <c r="AJ191" s="2012">
        <f t="shared" si="5"/>
        <v>169.34080096286829</v>
      </c>
    </row>
    <row r="192" spans="2:36" x14ac:dyDescent="0.25">
      <c r="B192" s="1981">
        <v>930</v>
      </c>
      <c r="C192" s="1992">
        <v>1565.0379528552091</v>
      </c>
      <c r="D192" s="1983"/>
      <c r="E192" s="1984">
        <v>930</v>
      </c>
      <c r="F192" s="1990">
        <v>152.01532213552869</v>
      </c>
      <c r="H192" s="1981">
        <v>930</v>
      </c>
      <c r="I192" s="1992">
        <v>1098.9718262269546</v>
      </c>
      <c r="J192" s="1987"/>
      <c r="K192" s="1984">
        <v>930</v>
      </c>
      <c r="L192" s="1990">
        <v>129.89655858968456</v>
      </c>
      <c r="N192" s="1981">
        <v>930</v>
      </c>
      <c r="O192" s="1992">
        <v>1724.5911398406708</v>
      </c>
      <c r="P192" s="1987"/>
      <c r="Q192" s="1984">
        <v>930</v>
      </c>
      <c r="R192" s="1990">
        <v>147.98687526665634</v>
      </c>
      <c r="T192" s="1981">
        <v>930</v>
      </c>
      <c r="U192" s="1992">
        <v>3594.914883743209</v>
      </c>
      <c r="V192" s="1987"/>
      <c r="W192" s="1989">
        <v>930</v>
      </c>
      <c r="X192" s="1990">
        <v>211.0842838234438</v>
      </c>
      <c r="Z192" s="1991">
        <v>930</v>
      </c>
      <c r="AA192" s="1992">
        <v>3056.3909148046587</v>
      </c>
      <c r="AB192" s="1987"/>
      <c r="AC192" s="1989">
        <v>930</v>
      </c>
      <c r="AD192" s="1990">
        <v>204.09682806515823</v>
      </c>
      <c r="AF192" s="2007">
        <v>930</v>
      </c>
      <c r="AG192" s="2011">
        <f t="shared" si="4"/>
        <v>2207.9813434941402</v>
      </c>
      <c r="AH192" s="2009"/>
      <c r="AI192" s="2007">
        <v>930</v>
      </c>
      <c r="AJ192" s="2012">
        <f t="shared" si="5"/>
        <v>169.0159735760943</v>
      </c>
    </row>
    <row r="193" spans="2:36" x14ac:dyDescent="0.25">
      <c r="B193" s="1981">
        <v>935</v>
      </c>
      <c r="C193" s="1992">
        <v>1563.7854467022596</v>
      </c>
      <c r="D193" s="1983"/>
      <c r="E193" s="1984">
        <v>935</v>
      </c>
      <c r="F193" s="1990">
        <v>151.67914329596849</v>
      </c>
      <c r="H193" s="1981">
        <v>935</v>
      </c>
      <c r="I193" s="1992">
        <v>1097.598186881952</v>
      </c>
      <c r="J193" s="1987"/>
      <c r="K193" s="1984">
        <v>935</v>
      </c>
      <c r="L193" s="1990">
        <v>129.63556669051121</v>
      </c>
      <c r="N193" s="1981">
        <v>935</v>
      </c>
      <c r="O193" s="1992">
        <v>1723.3235245431495</v>
      </c>
      <c r="P193" s="1987"/>
      <c r="Q193" s="1984">
        <v>935</v>
      </c>
      <c r="R193" s="1990">
        <v>147.68174808470116</v>
      </c>
      <c r="T193" s="1981">
        <v>935</v>
      </c>
      <c r="U193" s="1992">
        <v>3587.662060647704</v>
      </c>
      <c r="V193" s="1987"/>
      <c r="W193" s="1989">
        <v>935</v>
      </c>
      <c r="X193" s="1990">
        <v>210.58846427742964</v>
      </c>
      <c r="Z193" s="1991">
        <v>935</v>
      </c>
      <c r="AA193" s="1992">
        <v>3061.9032451483445</v>
      </c>
      <c r="AB193" s="1987"/>
      <c r="AC193" s="1989">
        <v>935</v>
      </c>
      <c r="AD193" s="1990">
        <v>203.88900325561218</v>
      </c>
      <c r="AF193" s="2007">
        <v>935</v>
      </c>
      <c r="AG193" s="2011">
        <f t="shared" si="4"/>
        <v>2206.8544927846824</v>
      </c>
      <c r="AH193" s="2009"/>
      <c r="AI193" s="2007">
        <v>935</v>
      </c>
      <c r="AJ193" s="2012">
        <f t="shared" si="5"/>
        <v>168.69478512084453</v>
      </c>
    </row>
    <row r="194" spans="2:36" x14ac:dyDescent="0.25">
      <c r="B194" s="1981">
        <v>940</v>
      </c>
      <c r="C194" s="1992">
        <v>1562.5484954877099</v>
      </c>
      <c r="D194" s="1983"/>
      <c r="E194" s="1984">
        <v>940</v>
      </c>
      <c r="F194" s="1990">
        <v>151.34660638256878</v>
      </c>
      <c r="H194" s="1981">
        <v>940</v>
      </c>
      <c r="I194" s="1992">
        <v>1096.2391465617204</v>
      </c>
      <c r="J194" s="1987"/>
      <c r="K194" s="1984">
        <v>940</v>
      </c>
      <c r="L194" s="1990">
        <v>129.37735130090326</v>
      </c>
      <c r="N194" s="1981">
        <v>940</v>
      </c>
      <c r="O194" s="1992">
        <v>1722.0693945147509</v>
      </c>
      <c r="P194" s="1987"/>
      <c r="Q194" s="1984">
        <v>940</v>
      </c>
      <c r="R194" s="1990">
        <v>147.37986693659627</v>
      </c>
      <c r="T194" s="1981">
        <v>940</v>
      </c>
      <c r="U194" s="1992">
        <v>3580.4222562246532</v>
      </c>
      <c r="V194" s="1987"/>
      <c r="W194" s="1989">
        <v>940</v>
      </c>
      <c r="X194" s="1990">
        <v>210.09676465529716</v>
      </c>
      <c r="Z194" s="1991">
        <v>940</v>
      </c>
      <c r="AA194" s="1992">
        <v>3067.4285941644857</v>
      </c>
      <c r="AB194" s="1987"/>
      <c r="AC194" s="1989">
        <v>940</v>
      </c>
      <c r="AD194" s="1990">
        <v>203.68529836994762</v>
      </c>
      <c r="AF194" s="2007">
        <v>940</v>
      </c>
      <c r="AG194" s="2011">
        <f t="shared" si="4"/>
        <v>2205.7415773906641</v>
      </c>
      <c r="AH194" s="2009"/>
      <c r="AI194" s="2007">
        <v>940</v>
      </c>
      <c r="AJ194" s="2012">
        <f t="shared" si="5"/>
        <v>168.37717752906264</v>
      </c>
    </row>
    <row r="195" spans="2:36" x14ac:dyDescent="0.25">
      <c r="B195" s="1981">
        <v>945</v>
      </c>
      <c r="C195" s="1992">
        <v>1561.3268544553241</v>
      </c>
      <c r="D195" s="1983"/>
      <c r="E195" s="1984">
        <v>945</v>
      </c>
      <c r="F195" s="1990">
        <v>151.01765358697767</v>
      </c>
      <c r="H195" s="1981">
        <v>945</v>
      </c>
      <c r="I195" s="1992">
        <v>1094.8944736479384</v>
      </c>
      <c r="J195" s="1987"/>
      <c r="K195" s="1984">
        <v>945</v>
      </c>
      <c r="L195" s="1990">
        <v>129.12186834928082</v>
      </c>
      <c r="N195" s="1981">
        <v>945</v>
      </c>
      <c r="O195" s="1992">
        <v>1720.8285357035841</v>
      </c>
      <c r="P195" s="1987"/>
      <c r="Q195" s="1984">
        <v>945</v>
      </c>
      <c r="R195" s="1990">
        <v>147.0811802979955</v>
      </c>
      <c r="T195" s="1981">
        <v>945</v>
      </c>
      <c r="U195" s="1992">
        <v>3573.1952638284665</v>
      </c>
      <c r="V195" s="1987"/>
      <c r="W195" s="1989">
        <v>945</v>
      </c>
      <c r="X195" s="1990">
        <v>209.60911956142937</v>
      </c>
      <c r="Z195" s="1991">
        <v>945</v>
      </c>
      <c r="AA195" s="1992">
        <v>3072.9667552074902</v>
      </c>
      <c r="AB195" s="1987"/>
      <c r="AC195" s="1989">
        <v>945</v>
      </c>
      <c r="AD195" s="1990">
        <v>203.48564801254787</v>
      </c>
      <c r="AF195" s="2007">
        <v>945</v>
      </c>
      <c r="AG195" s="2011">
        <f t="shared" si="4"/>
        <v>2204.6423765685604</v>
      </c>
      <c r="AH195" s="2009"/>
      <c r="AI195" s="2007">
        <v>945</v>
      </c>
      <c r="AJ195" s="2012">
        <f t="shared" si="5"/>
        <v>168.06309396164625</v>
      </c>
    </row>
    <row r="196" spans="2:36" x14ac:dyDescent="0.25">
      <c r="B196" s="1981">
        <v>950</v>
      </c>
      <c r="C196" s="1992">
        <v>1560.1202839734076</v>
      </c>
      <c r="D196" s="1983"/>
      <c r="E196" s="1984">
        <v>950</v>
      </c>
      <c r="F196" s="1990">
        <v>150.69222831786135</v>
      </c>
      <c r="H196" s="1981">
        <v>950</v>
      </c>
      <c r="I196" s="1992">
        <v>1093.563941396985</v>
      </c>
      <c r="J196" s="1987"/>
      <c r="K196" s="1984">
        <v>950</v>
      </c>
      <c r="L196" s="1990">
        <v>128.86907469188597</v>
      </c>
      <c r="N196" s="1981">
        <v>950</v>
      </c>
      <c r="O196" s="1992">
        <v>1719.6007385641146</v>
      </c>
      <c r="P196" s="1987"/>
      <c r="Q196" s="1984">
        <v>950</v>
      </c>
      <c r="R196" s="1990">
        <v>146.78563772927453</v>
      </c>
      <c r="T196" s="1981">
        <v>950</v>
      </c>
      <c r="U196" s="1992">
        <v>3565.9808811639809</v>
      </c>
      <c r="V196" s="1987"/>
      <c r="W196" s="1989">
        <v>950</v>
      </c>
      <c r="X196" s="1990">
        <v>209.12546497695897</v>
      </c>
      <c r="Z196" s="1991">
        <v>950</v>
      </c>
      <c r="AA196" s="1992">
        <v>3078.5175259821976</v>
      </c>
      <c r="AB196" s="1987"/>
      <c r="AC196" s="1989">
        <v>950</v>
      </c>
      <c r="AD196" s="1990">
        <v>203.28998816454552</v>
      </c>
      <c r="AF196" s="2007">
        <v>950</v>
      </c>
      <c r="AG196" s="2011">
        <f t="shared" si="4"/>
        <v>2203.5566742161373</v>
      </c>
      <c r="AH196" s="2009"/>
      <c r="AI196" s="2007">
        <v>950</v>
      </c>
      <c r="AJ196" s="2012">
        <f t="shared" si="5"/>
        <v>167.75247877610528</v>
      </c>
    </row>
    <row r="197" spans="2:36" x14ac:dyDescent="0.25">
      <c r="B197" s="1981">
        <v>955</v>
      </c>
      <c r="C197" s="1992">
        <v>1558.9285494011742</v>
      </c>
      <c r="D197" s="1983"/>
      <c r="E197" s="1984">
        <v>955</v>
      </c>
      <c r="F197" s="1990">
        <v>150.3702751690447</v>
      </c>
      <c r="H197" s="1981">
        <v>955</v>
      </c>
      <c r="I197" s="1992">
        <v>1092.2473278123575</v>
      </c>
      <c r="J197" s="1987"/>
      <c r="K197" s="1984">
        <v>955</v>
      </c>
      <c r="L197" s="1990">
        <v>128.61892808849527</v>
      </c>
      <c r="N197" s="1981">
        <v>955</v>
      </c>
      <c r="O197" s="1992">
        <v>1718.3857979391948</v>
      </c>
      <c r="P197" s="1987"/>
      <c r="Q197" s="1984">
        <v>955</v>
      </c>
      <c r="R197" s="1990">
        <v>146.49318984713736</v>
      </c>
      <c r="T197" s="1981">
        <v>955</v>
      </c>
      <c r="U197" s="1992">
        <v>3558.7789101725857</v>
      </c>
      <c r="V197" s="1987"/>
      <c r="W197" s="1989">
        <v>955</v>
      </c>
      <c r="X197" s="1990">
        <v>208.64573822372773</v>
      </c>
      <c r="Z197" s="1991">
        <v>955</v>
      </c>
      <c r="AA197" s="1992">
        <v>3084.0807084299909</v>
      </c>
      <c r="AB197" s="1987"/>
      <c r="AC197" s="1989">
        <v>955</v>
      </c>
      <c r="AD197" s="1990">
        <v>203.09825614778225</v>
      </c>
      <c r="AF197" s="2007">
        <v>955</v>
      </c>
      <c r="AG197" s="2011">
        <f t="shared" si="4"/>
        <v>2202.4842587510607</v>
      </c>
      <c r="AH197" s="2009"/>
      <c r="AI197" s="2007">
        <v>955</v>
      </c>
      <c r="AJ197" s="2012">
        <f t="shared" si="5"/>
        <v>167.44527749523746</v>
      </c>
    </row>
    <row r="198" spans="2:36" x14ac:dyDescent="0.25">
      <c r="B198" s="1981">
        <v>960</v>
      </c>
      <c r="C198" s="1992">
        <v>1557.7514209592764</v>
      </c>
      <c r="D198" s="1983"/>
      <c r="E198" s="1984">
        <v>960</v>
      </c>
      <c r="F198" s="1990">
        <v>150.05173988864797</v>
      </c>
      <c r="H198" s="1981">
        <v>960</v>
      </c>
      <c r="I198" s="1992">
        <v>1090.9444155210717</v>
      </c>
      <c r="J198" s="1987"/>
      <c r="K198" s="1984">
        <v>960</v>
      </c>
      <c r="L198" s="1990">
        <v>128.37138717888985</v>
      </c>
      <c r="N198" s="1981">
        <v>960</v>
      </c>
      <c r="O198" s="1992">
        <v>1717.1835129457836</v>
      </c>
      <c r="P198" s="1987"/>
      <c r="Q198" s="1984">
        <v>960</v>
      </c>
      <c r="R198" s="1990">
        <v>146.2037882971054</v>
      </c>
      <c r="T198" s="1981">
        <v>960</v>
      </c>
      <c r="U198" s="1992">
        <v>3551.5891569218811</v>
      </c>
      <c r="V198" s="1987"/>
      <c r="W198" s="1989">
        <v>960</v>
      </c>
      <c r="X198" s="1990">
        <v>208.16987792937235</v>
      </c>
      <c r="Z198" s="1991">
        <v>960</v>
      </c>
      <c r="AA198" s="1992">
        <v>3089.6561086184788</v>
      </c>
      <c r="AB198" s="1987"/>
      <c r="AC198" s="1989">
        <v>960</v>
      </c>
      <c r="AD198" s="1990">
        <v>202.91039058989494</v>
      </c>
      <c r="AF198" s="2007">
        <v>960</v>
      </c>
      <c r="AG198" s="2011">
        <f t="shared" si="4"/>
        <v>2201.4249229932984</v>
      </c>
      <c r="AH198" s="2009"/>
      <c r="AI198" s="2007">
        <v>960</v>
      </c>
      <c r="AJ198" s="2012">
        <f t="shared" si="5"/>
        <v>167.14143677678211</v>
      </c>
    </row>
    <row r="199" spans="2:36" x14ac:dyDescent="0.25">
      <c r="B199" s="1981">
        <v>965</v>
      </c>
      <c r="C199" s="1992">
        <v>1556.588673604351</v>
      </c>
      <c r="D199" s="1983"/>
      <c r="E199" s="1984">
        <v>965</v>
      </c>
      <c r="F199" s="1990">
        <v>149.7365693491831</v>
      </c>
      <c r="H199" s="1981">
        <v>965</v>
      </c>
      <c r="I199" s="1992">
        <v>1089.654991653912</v>
      </c>
      <c r="J199" s="1987"/>
      <c r="K199" s="1984">
        <v>965</v>
      </c>
      <c r="L199" s="1990">
        <v>128.12641146005757</v>
      </c>
      <c r="N199" s="1981">
        <v>965</v>
      </c>
      <c r="O199" s="1992">
        <v>1715.9936868642212</v>
      </c>
      <c r="P199" s="1987"/>
      <c r="Q199" s="1984">
        <v>965</v>
      </c>
      <c r="R199" s="1990">
        <v>145.91738572686654</v>
      </c>
      <c r="T199" s="1981">
        <v>965</v>
      </c>
      <c r="U199" s="1992">
        <v>3544.4114314988065</v>
      </c>
      <c r="V199" s="1987"/>
      <c r="W199" s="1989">
        <v>965</v>
      </c>
      <c r="X199" s="1990">
        <v>207.697823993496</v>
      </c>
      <c r="Z199" s="1991">
        <v>965</v>
      </c>
      <c r="AA199" s="1992">
        <v>3095.2435366345949</v>
      </c>
      <c r="AB199" s="1987"/>
      <c r="AC199" s="1989">
        <v>965</v>
      </c>
      <c r="AD199" s="1990">
        <v>202.72633139048648</v>
      </c>
      <c r="AF199" s="2007">
        <v>965</v>
      </c>
      <c r="AG199" s="2011">
        <f t="shared" si="4"/>
        <v>2200.3784640511772</v>
      </c>
      <c r="AH199" s="2009"/>
      <c r="AI199" s="2007">
        <v>965</v>
      </c>
      <c r="AJ199" s="2012">
        <f t="shared" si="5"/>
        <v>166.84090438401793</v>
      </c>
    </row>
    <row r="200" spans="2:36" x14ac:dyDescent="0.25">
      <c r="B200" s="1981">
        <v>970</v>
      </c>
      <c r="C200" s="1992">
        <v>1555.4400869074291</v>
      </c>
      <c r="D200" s="1983"/>
      <c r="E200" s="1984">
        <v>970</v>
      </c>
      <c r="F200" s="1990">
        <v>149.42471151857376</v>
      </c>
      <c r="H200" s="1981">
        <v>970</v>
      </c>
      <c r="I200" s="1992">
        <v>1088.3788477293765</v>
      </c>
      <c r="J200" s="1987"/>
      <c r="K200" s="1984">
        <v>970</v>
      </c>
      <c r="L200" s="1990">
        <v>127.88396126409971</v>
      </c>
      <c r="N200" s="1981">
        <v>970</v>
      </c>
      <c r="O200" s="1992">
        <v>1714.816127030924</v>
      </c>
      <c r="P200" s="1987"/>
      <c r="Q200" s="1984">
        <v>970</v>
      </c>
      <c r="R200" s="1990">
        <v>145.6339357604449</v>
      </c>
      <c r="T200" s="1981">
        <v>970</v>
      </c>
      <c r="U200" s="1992">
        <v>3537.245547906025</v>
      </c>
      <c r="V200" s="1987"/>
      <c r="W200" s="1989">
        <v>970</v>
      </c>
      <c r="X200" s="1990">
        <v>207.22951755488535</v>
      </c>
      <c r="Z200" s="1991">
        <v>970</v>
      </c>
      <c r="AA200" s="1992">
        <v>3100.8428064810059</v>
      </c>
      <c r="AB200" s="1987"/>
      <c r="AC200" s="1989">
        <v>970</v>
      </c>
      <c r="AD200" s="1990">
        <v>202.54601968834362</v>
      </c>
      <c r="AF200" s="2007">
        <v>970</v>
      </c>
      <c r="AG200" s="2011">
        <f t="shared" ref="AG200:AG263" si="6">AVERAGE(C200,I200,O200,U200,AA200)</f>
        <v>2199.3446832109521</v>
      </c>
      <c r="AH200" s="2009"/>
      <c r="AI200" s="2007">
        <v>970</v>
      </c>
      <c r="AJ200" s="2012">
        <f t="shared" ref="AJ200:AJ263" si="7">AVERAGE(F200,L200,R200,X200,AD200)</f>
        <v>166.54362915726946</v>
      </c>
    </row>
    <row r="201" spans="2:36" x14ac:dyDescent="0.25">
      <c r="B201" s="1981">
        <v>975</v>
      </c>
      <c r="C201" s="1992">
        <v>1554.3054449360743</v>
      </c>
      <c r="D201" s="1983"/>
      <c r="E201" s="1984">
        <v>975</v>
      </c>
      <c r="F201" s="1990">
        <v>149.11611543206769</v>
      </c>
      <c r="H201" s="1981">
        <v>975</v>
      </c>
      <c r="I201" s="1992">
        <v>1087.1157795411943</v>
      </c>
      <c r="J201" s="1987"/>
      <c r="K201" s="1984">
        <v>975</v>
      </c>
      <c r="L201" s="1990">
        <v>127.64399773681851</v>
      </c>
      <c r="N201" s="1981">
        <v>975</v>
      </c>
      <c r="O201" s="1992">
        <v>1713.6506447343761</v>
      </c>
      <c r="P201" s="1987"/>
      <c r="Q201" s="1984">
        <v>975</v>
      </c>
      <c r="R201" s="1990">
        <v>145.3533929731656</v>
      </c>
      <c r="T201" s="1981">
        <v>975</v>
      </c>
      <c r="U201" s="1992">
        <v>3530.0913239615306</v>
      </c>
      <c r="V201" s="1987"/>
      <c r="W201" s="1989">
        <v>975</v>
      </c>
      <c r="X201" s="1990">
        <v>206.76490095973554</v>
      </c>
      <c r="Z201" s="1991">
        <v>975</v>
      </c>
      <c r="AA201" s="1992">
        <v>3106.4537359757023</v>
      </c>
      <c r="AB201" s="1987"/>
      <c r="AC201" s="1989">
        <v>975</v>
      </c>
      <c r="AD201" s="1990">
        <v>202.36939782966178</v>
      </c>
      <c r="AF201" s="2007">
        <v>975</v>
      </c>
      <c r="AG201" s="2011">
        <f t="shared" si="6"/>
        <v>2198.3233858297754</v>
      </c>
      <c r="AH201" s="2009"/>
      <c r="AI201" s="2007">
        <v>975</v>
      </c>
      <c r="AJ201" s="2012">
        <f t="shared" si="7"/>
        <v>166.24956098628982</v>
      </c>
    </row>
    <row r="202" spans="2:36" x14ac:dyDescent="0.25">
      <c r="B202" s="1981">
        <v>980</v>
      </c>
      <c r="C202" s="1992">
        <v>1553.1845361401338</v>
      </c>
      <c r="D202" s="1983"/>
      <c r="E202" s="1984">
        <v>980</v>
      </c>
      <c r="F202" s="1990">
        <v>148.81073116501136</v>
      </c>
      <c r="H202" s="1981">
        <v>980</v>
      </c>
      <c r="I202" s="1992">
        <v>1085.8655870492912</v>
      </c>
      <c r="J202" s="1987"/>
      <c r="K202" s="1984">
        <v>980</v>
      </c>
      <c r="L202" s="1990">
        <v>127.40648281695839</v>
      </c>
      <c r="N202" s="1981">
        <v>980</v>
      </c>
      <c r="O202" s="1992">
        <v>1712.4970551143253</v>
      </c>
      <c r="P202" s="1987"/>
      <c r="Q202" s="1984">
        <v>980</v>
      </c>
      <c r="R202" s="1990">
        <v>145.07571286738957</v>
      </c>
      <c r="T202" s="1981">
        <v>980</v>
      </c>
      <c r="U202" s="1992">
        <v>3522.9485812013231</v>
      </c>
      <c r="V202" s="1987"/>
      <c r="W202" s="1989">
        <v>980</v>
      </c>
      <c r="X202" s="1990">
        <v>206.30391773085128</v>
      </c>
      <c r="Z202" s="1991">
        <v>980</v>
      </c>
      <c r="AA202" s="1992">
        <v>3112.0761466546851</v>
      </c>
      <c r="AB202" s="1987"/>
      <c r="AC202" s="1989">
        <v>980</v>
      </c>
      <c r="AD202" s="1990">
        <v>202.19640933724591</v>
      </c>
      <c r="AF202" s="2007">
        <v>980</v>
      </c>
      <c r="AG202" s="2011">
        <f t="shared" si="6"/>
        <v>2197.3143812319513</v>
      </c>
      <c r="AH202" s="2009"/>
      <c r="AI202" s="2007">
        <v>980</v>
      </c>
      <c r="AJ202" s="2012">
        <f t="shared" si="7"/>
        <v>165.95865078349129</v>
      </c>
    </row>
    <row r="203" spans="2:36" x14ac:dyDescent="0.25">
      <c r="B203" s="1981">
        <v>985</v>
      </c>
      <c r="C203" s="1992">
        <v>1552.0771532409344</v>
      </c>
      <c r="D203" s="1983"/>
      <c r="E203" s="1984">
        <v>985</v>
      </c>
      <c r="F203" s="1990">
        <v>148.50850980644771</v>
      </c>
      <c r="H203" s="1981">
        <v>985</v>
      </c>
      <c r="I203" s="1992">
        <v>1084.628074274066</v>
      </c>
      <c r="J203" s="1987"/>
      <c r="K203" s="1984">
        <v>985</v>
      </c>
      <c r="L203" s="1990">
        <v>127.1713792160817</v>
      </c>
      <c r="N203" s="1981">
        <v>985</v>
      </c>
      <c r="O203" s="1992">
        <v>1716.4862225283009</v>
      </c>
      <c r="P203" s="1987"/>
      <c r="Q203" s="1984">
        <v>985</v>
      </c>
      <c r="R203" s="1990">
        <v>152.20317883813038</v>
      </c>
      <c r="T203" s="1981">
        <v>985</v>
      </c>
      <c r="U203" s="1992">
        <v>3515.8171447850277</v>
      </c>
      <c r="V203" s="1987"/>
      <c r="W203" s="1989">
        <v>985</v>
      </c>
      <c r="X203" s="1990">
        <v>205.84651253778199</v>
      </c>
      <c r="Z203" s="1991">
        <v>985</v>
      </c>
      <c r="AA203" s="1992">
        <v>3117.7098636775809</v>
      </c>
      <c r="AB203" s="1987"/>
      <c r="AC203" s="1989">
        <v>985</v>
      </c>
      <c r="AD203" s="1990">
        <v>202.02699888064419</v>
      </c>
      <c r="AF203" s="2007">
        <v>985</v>
      </c>
      <c r="AG203" s="2011">
        <f t="shared" si="6"/>
        <v>2197.3436917011818</v>
      </c>
      <c r="AH203" s="2009"/>
      <c r="AI203" s="2007">
        <v>985</v>
      </c>
      <c r="AJ203" s="2012">
        <f t="shared" si="7"/>
        <v>167.15131585581722</v>
      </c>
    </row>
    <row r="204" spans="2:36" x14ac:dyDescent="0.25">
      <c r="B204" s="1981">
        <v>990</v>
      </c>
      <c r="C204" s="1992">
        <v>1550.9830931238523</v>
      </c>
      <c r="D204" s="1983"/>
      <c r="E204" s="1984">
        <v>990</v>
      </c>
      <c r="F204" s="1990">
        <v>148.20940343352135</v>
      </c>
      <c r="H204" s="1981">
        <v>990</v>
      </c>
      <c r="I204" s="1992">
        <v>1083.4030491938822</v>
      </c>
      <c r="J204" s="1987"/>
      <c r="K204" s="1984">
        <v>990</v>
      </c>
      <c r="L204" s="1990">
        <v>126.93865039905235</v>
      </c>
      <c r="N204" s="1981">
        <v>990</v>
      </c>
      <c r="O204" s="1992">
        <v>1715.3299642286852</v>
      </c>
      <c r="P204" s="1987"/>
      <c r="Q204" s="1984">
        <v>990</v>
      </c>
      <c r="R204" s="1990">
        <v>151.89370870380179</v>
      </c>
      <c r="T204" s="1981">
        <v>990</v>
      </c>
      <c r="U204" s="1992">
        <v>3508.6968434044079</v>
      </c>
      <c r="V204" s="1987"/>
      <c r="W204" s="1989">
        <v>990</v>
      </c>
      <c r="X204" s="1990">
        <v>205.3926311678635</v>
      </c>
      <c r="Z204" s="1991">
        <v>990</v>
      </c>
      <c r="AA204" s="1992">
        <v>3123.3547157361518</v>
      </c>
      <c r="AB204" s="1987"/>
      <c r="AC204" s="1989">
        <v>990</v>
      </c>
      <c r="AD204" s="1990">
        <v>201.86111224719377</v>
      </c>
      <c r="AF204" s="2007">
        <v>990</v>
      </c>
      <c r="AG204" s="2011">
        <f t="shared" si="6"/>
        <v>2196.353533137396</v>
      </c>
      <c r="AH204" s="2009"/>
      <c r="AI204" s="2007">
        <v>990</v>
      </c>
      <c r="AJ204" s="2012">
        <f t="shared" si="7"/>
        <v>166.85910119028657</v>
      </c>
    </row>
    <row r="205" spans="2:36" x14ac:dyDescent="0.25">
      <c r="B205" s="1981">
        <v>995</v>
      </c>
      <c r="C205" s="1992">
        <v>1549.9021567340885</v>
      </c>
      <c r="D205" s="1983"/>
      <c r="E205" s="1984">
        <v>995</v>
      </c>
      <c r="F205" s="1990">
        <v>147.91336508664943</v>
      </c>
      <c r="H205" s="1981">
        <v>995</v>
      </c>
      <c r="I205" s="1992">
        <v>1082.1903236456351</v>
      </c>
      <c r="J205" s="1987"/>
      <c r="K205" s="1984">
        <v>995</v>
      </c>
      <c r="L205" s="1990">
        <v>126.7082605651086</v>
      </c>
      <c r="N205" s="1981">
        <v>995</v>
      </c>
      <c r="O205" s="1992">
        <v>1714.1853266154981</v>
      </c>
      <c r="P205" s="1987"/>
      <c r="Q205" s="1984">
        <v>995</v>
      </c>
      <c r="R205" s="1990">
        <v>151.58734882207921</v>
      </c>
      <c r="T205" s="1981">
        <v>995</v>
      </c>
      <c r="U205" s="1992">
        <v>3501.5875091946018</v>
      </c>
      <c r="V205" s="1987"/>
      <c r="W205" s="1989">
        <v>995</v>
      </c>
      <c r="X205" s="1990">
        <v>204.94222049813374</v>
      </c>
      <c r="Z205" s="1991">
        <v>995</v>
      </c>
      <c r="AA205" s="1992">
        <v>3129.0105349655382</v>
      </c>
      <c r="AB205" s="1987"/>
      <c r="AC205" s="1989">
        <v>995</v>
      </c>
      <c r="AD205" s="1990">
        <v>201.69869631393229</v>
      </c>
      <c r="AF205" s="2007">
        <v>995</v>
      </c>
      <c r="AG205" s="2011">
        <f t="shared" si="6"/>
        <v>2195.3751702310724</v>
      </c>
      <c r="AH205" s="2009"/>
      <c r="AI205" s="2007">
        <v>995</v>
      </c>
      <c r="AJ205" s="2012">
        <f t="shared" si="7"/>
        <v>166.56997825718065</v>
      </c>
    </row>
    <row r="206" spans="2:36" x14ac:dyDescent="0.25">
      <c r="B206" s="1981">
        <v>1000</v>
      </c>
      <c r="C206" s="1992">
        <v>1548.8341489755803</v>
      </c>
      <c r="D206" s="1983"/>
      <c r="E206" s="1984">
        <v>1000</v>
      </c>
      <c r="F206" s="1990">
        <v>147.6203487454415</v>
      </c>
      <c r="H206" s="1981">
        <v>1000</v>
      </c>
      <c r="I206" s="1992">
        <v>1080.9897132283149</v>
      </c>
      <c r="J206" s="1987"/>
      <c r="K206" s="1984">
        <v>1000</v>
      </c>
      <c r="L206" s="1990">
        <v>126.4801746295043</v>
      </c>
      <c r="N206" s="1981">
        <v>1000</v>
      </c>
      <c r="O206" s="1992">
        <v>1713.0521353784411</v>
      </c>
      <c r="P206" s="1987"/>
      <c r="Q206" s="1984">
        <v>1000</v>
      </c>
      <c r="R206" s="1990">
        <v>151.28405253917384</v>
      </c>
      <c r="T206" s="1981">
        <v>1000</v>
      </c>
      <c r="U206" s="1992">
        <v>3494.4889776480441</v>
      </c>
      <c r="V206" s="1987"/>
      <c r="W206" s="1989">
        <v>1000</v>
      </c>
      <c r="X206" s="1990">
        <v>204.49522846808998</v>
      </c>
      <c r="Z206" s="1991">
        <v>1000</v>
      </c>
      <c r="AA206" s="1992">
        <v>3134.6771568581721</v>
      </c>
      <c r="AB206" s="1987"/>
      <c r="AC206" s="1989">
        <v>1000</v>
      </c>
      <c r="AD206" s="1990">
        <v>201.53969902035635</v>
      </c>
      <c r="AF206" s="2007">
        <v>1000</v>
      </c>
      <c r="AG206" s="2011">
        <f t="shared" si="6"/>
        <v>2194.4084264177104</v>
      </c>
      <c r="AH206" s="2009"/>
      <c r="AI206" s="2007">
        <v>1000</v>
      </c>
      <c r="AJ206" s="2012">
        <f t="shared" si="7"/>
        <v>166.2839006805132</v>
      </c>
    </row>
    <row r="207" spans="2:36" x14ac:dyDescent="0.25">
      <c r="B207" s="1981">
        <v>1005</v>
      </c>
      <c r="C207" s="1992">
        <v>1547.778878612914</v>
      </c>
      <c r="D207" s="1983"/>
      <c r="E207" s="1984">
        <v>1005</v>
      </c>
      <c r="F207" s="1990">
        <v>147.33030930533513</v>
      </c>
      <c r="H207" s="1981">
        <v>1005</v>
      </c>
      <c r="I207" s="1992">
        <v>1079.8010372094427</v>
      </c>
      <c r="J207" s="1987"/>
      <c r="K207" s="1984">
        <v>1005</v>
      </c>
      <c r="L207" s="1990">
        <v>126.254358205697</v>
      </c>
      <c r="N207" s="1981">
        <v>1005</v>
      </c>
      <c r="O207" s="1992">
        <v>1711.9302196760825</v>
      </c>
      <c r="P207" s="1987"/>
      <c r="Q207" s="1984">
        <v>1005</v>
      </c>
      <c r="R207" s="1990">
        <v>150.98377412973048</v>
      </c>
      <c r="T207" s="1981">
        <v>1005</v>
      </c>
      <c r="U207" s="1992">
        <v>3487.4010875309605</v>
      </c>
      <c r="V207" s="1987"/>
      <c r="W207" s="1989">
        <v>1005</v>
      </c>
      <c r="X207" s="1990">
        <v>204.05160405325927</v>
      </c>
      <c r="Z207" s="1991">
        <v>1005</v>
      </c>
      <c r="AA207" s="1992">
        <v>3140.3544201802792</v>
      </c>
      <c r="AB207" s="1987"/>
      <c r="AC207" s="1989">
        <v>1005</v>
      </c>
      <c r="AD207" s="1990">
        <v>201.38406934199358</v>
      </c>
      <c r="AF207" s="2007">
        <v>1005</v>
      </c>
      <c r="AG207" s="2011">
        <f t="shared" si="6"/>
        <v>2193.453128641936</v>
      </c>
      <c r="AH207" s="2009"/>
      <c r="AI207" s="2007">
        <v>1005</v>
      </c>
      <c r="AJ207" s="2012">
        <f t="shared" si="7"/>
        <v>166.00082300720311</v>
      </c>
    </row>
    <row r="208" spans="2:36" x14ac:dyDescent="0.25">
      <c r="B208" s="1981">
        <v>1010</v>
      </c>
      <c r="C208" s="1992">
        <v>1546.7361581761375</v>
      </c>
      <c r="D208" s="1983"/>
      <c r="E208" s="1984">
        <v>1010</v>
      </c>
      <c r="F208" s="1990">
        <v>147.0432025549282</v>
      </c>
      <c r="H208" s="1981">
        <v>1010</v>
      </c>
      <c r="I208" s="1992">
        <v>1078.6241184342814</v>
      </c>
      <c r="J208" s="1987"/>
      <c r="K208" s="1984">
        <v>1010</v>
      </c>
      <c r="L208" s="1990">
        <v>126.03077758806616</v>
      </c>
      <c r="N208" s="1981">
        <v>1010</v>
      </c>
      <c r="O208" s="1992">
        <v>1710.819412049985</v>
      </c>
      <c r="P208" s="1987"/>
      <c r="Q208" s="1984">
        <v>1010</v>
      </c>
      <c r="R208" s="1990">
        <v>150.68646877384572</v>
      </c>
      <c r="T208" s="1981">
        <v>1010</v>
      </c>
      <c r="U208" s="1992">
        <v>3480.3236808023166</v>
      </c>
      <c r="V208" s="1987"/>
      <c r="W208" s="1989">
        <v>1010</v>
      </c>
      <c r="X208" s="1990">
        <v>203.61129723955429</v>
      </c>
      <c r="Z208" s="1991">
        <v>1010</v>
      </c>
      <c r="AA208" s="1992">
        <v>3146.0421668908284</v>
      </c>
      <c r="AB208" s="1987"/>
      <c r="AC208" s="1989">
        <v>1010</v>
      </c>
      <c r="AD208" s="1990">
        <v>201.23175726475657</v>
      </c>
      <c r="AF208" s="2007">
        <v>1010</v>
      </c>
      <c r="AG208" s="2011">
        <f t="shared" si="6"/>
        <v>2192.5091072707096</v>
      </c>
      <c r="AH208" s="2009"/>
      <c r="AI208" s="2007">
        <v>1010</v>
      </c>
      <c r="AJ208" s="2012">
        <f t="shared" si="7"/>
        <v>165.72070068423017</v>
      </c>
    </row>
    <row r="209" spans="2:36" x14ac:dyDescent="0.25">
      <c r="B209" s="1981">
        <v>1015</v>
      </c>
      <c r="C209" s="1992">
        <v>1545.7058038683883</v>
      </c>
      <c r="D209" s="1983"/>
      <c r="E209" s="1984">
        <v>1015</v>
      </c>
      <c r="F209" s="1990">
        <v>146.75898515397836</v>
      </c>
      <c r="H209" s="1981">
        <v>1015</v>
      </c>
      <c r="I209" s="1992">
        <v>1077.4587832377365</v>
      </c>
      <c r="J209" s="1987"/>
      <c r="K209" s="1984">
        <v>1015</v>
      </c>
      <c r="L209" s="1990">
        <v>125.80939973514107</v>
      </c>
      <c r="N209" s="1981">
        <v>1015</v>
      </c>
      <c r="O209" s="1992">
        <v>1709.7195483413852</v>
      </c>
      <c r="P209" s="1987"/>
      <c r="Q209" s="1984">
        <v>1015</v>
      </c>
      <c r="R209" s="1990">
        <v>150.39209253476787</v>
      </c>
      <c r="T209" s="1981">
        <v>1015</v>
      </c>
      <c r="U209" s="1992">
        <v>4225.9042813154556</v>
      </c>
      <c r="V209" s="1987"/>
      <c r="W209" s="1989">
        <v>1015</v>
      </c>
      <c r="X209" s="1990">
        <v>222.64896454400781</v>
      </c>
      <c r="Z209" s="1991">
        <v>1015</v>
      </c>
      <c r="AA209" s="1992">
        <v>1644.8880445510338</v>
      </c>
      <c r="AB209" s="1987"/>
      <c r="AC209" s="1989">
        <v>1015</v>
      </c>
      <c r="AD209" s="1990">
        <v>165.51013634309493</v>
      </c>
      <c r="AF209" s="2007">
        <v>1015</v>
      </c>
      <c r="AG209" s="2011">
        <f t="shared" si="6"/>
        <v>2040.7352922627997</v>
      </c>
      <c r="AH209" s="2009"/>
      <c r="AI209" s="2007">
        <v>1015</v>
      </c>
      <c r="AJ209" s="2012">
        <f t="shared" si="7"/>
        <v>162.22391566219801</v>
      </c>
    </row>
    <row r="210" spans="2:36" x14ac:dyDescent="0.25">
      <c r="B210" s="1981">
        <v>1020</v>
      </c>
      <c r="C210" s="1992">
        <v>1544.6876354762228</v>
      </c>
      <c r="D210" s="1983"/>
      <c r="E210" s="1984">
        <v>1020</v>
      </c>
      <c r="F210" s="1990">
        <v>146.47761461205243</v>
      </c>
      <c r="H210" s="1981">
        <v>1020</v>
      </c>
      <c r="I210" s="1992">
        <v>1076.304861358843</v>
      </c>
      <c r="J210" s="1987"/>
      <c r="K210" s="1984">
        <v>1020</v>
      </c>
      <c r="L210" s="1990">
        <v>125.59019225332287</v>
      </c>
      <c r="N210" s="1981">
        <v>1020</v>
      </c>
      <c r="O210" s="1992">
        <v>1708.6304676103216</v>
      </c>
      <c r="P210" s="1987"/>
      <c r="Q210" s="1984">
        <v>1020</v>
      </c>
      <c r="R210" s="1990">
        <v>150.10060233724946</v>
      </c>
      <c r="T210" s="1981">
        <v>1020</v>
      </c>
      <c r="U210" s="1992">
        <v>4221.5802866281629</v>
      </c>
      <c r="V210" s="1987"/>
      <c r="W210" s="1989">
        <v>1020</v>
      </c>
      <c r="X210" s="1990">
        <v>222.25367474146262</v>
      </c>
      <c r="Z210" s="1991">
        <v>1020</v>
      </c>
      <c r="AA210" s="1992">
        <v>1651.7486726694019</v>
      </c>
      <c r="AB210" s="1987"/>
      <c r="AC210" s="1989">
        <v>1020</v>
      </c>
      <c r="AD210" s="1990">
        <v>165.38726314428945</v>
      </c>
      <c r="AF210" s="2007">
        <v>1020</v>
      </c>
      <c r="AG210" s="2011">
        <f t="shared" si="6"/>
        <v>2040.5903847485908</v>
      </c>
      <c r="AH210" s="2009"/>
      <c r="AI210" s="2007">
        <v>1020</v>
      </c>
      <c r="AJ210" s="2012">
        <f t="shared" si="7"/>
        <v>161.96186941767536</v>
      </c>
    </row>
    <row r="211" spans="2:36" x14ac:dyDescent="0.25">
      <c r="B211" s="1981">
        <v>1025</v>
      </c>
      <c r="C211" s="1992">
        <v>1543.6814762825638</v>
      </c>
      <c r="D211" s="1983"/>
      <c r="E211" s="1984">
        <v>1025</v>
      </c>
      <c r="F211" s="1990">
        <v>146.19904926779944</v>
      </c>
      <c r="H211" s="1981">
        <v>1025</v>
      </c>
      <c r="I211" s="1992">
        <v>1075.162185857756</v>
      </c>
      <c r="J211" s="1987"/>
      <c r="K211" s="1984">
        <v>1025</v>
      </c>
      <c r="L211" s="1990">
        <v>125.37312338108354</v>
      </c>
      <c r="N211" s="1981">
        <v>1025</v>
      </c>
      <c r="O211" s="1992">
        <v>1707.5520120571214</v>
      </c>
      <c r="P211" s="1987"/>
      <c r="Q211" s="1984">
        <v>1025</v>
      </c>
      <c r="R211" s="1990">
        <v>149.81195594653633</v>
      </c>
      <c r="T211" s="1981">
        <v>1025</v>
      </c>
      <c r="U211" s="1992">
        <v>4217.2663194993147</v>
      </c>
      <c r="V211" s="1987"/>
      <c r="W211" s="1989">
        <v>1025</v>
      </c>
      <c r="X211" s="1990">
        <v>221.86163257034985</v>
      </c>
      <c r="Z211" s="1991">
        <v>1025</v>
      </c>
      <c r="AA211" s="1992">
        <v>1658.619328346216</v>
      </c>
      <c r="AB211" s="1987"/>
      <c r="AC211" s="1989">
        <v>1025</v>
      </c>
      <c r="AD211" s="1990">
        <v>165.267637576917</v>
      </c>
      <c r="AF211" s="2007">
        <v>1025</v>
      </c>
      <c r="AG211" s="2011">
        <f t="shared" si="6"/>
        <v>2040.4562644085945</v>
      </c>
      <c r="AH211" s="2009"/>
      <c r="AI211" s="2007">
        <v>1025</v>
      </c>
      <c r="AJ211" s="2012">
        <f t="shared" si="7"/>
        <v>161.70267974853724</v>
      </c>
    </row>
    <row r="212" spans="2:36" x14ac:dyDescent="0.25">
      <c r="B212" s="1981">
        <v>1030</v>
      </c>
      <c r="C212" s="1992">
        <v>1542.6871529821772</v>
      </c>
      <c r="D212" s="1983"/>
      <c r="E212" s="1984">
        <v>1030</v>
      </c>
      <c r="F212" s="1990">
        <v>145.92324826882538</v>
      </c>
      <c r="H212" s="1981">
        <v>1030</v>
      </c>
      <c r="I212" s="1992">
        <v>1074.0305930351585</v>
      </c>
      <c r="J212" s="1987"/>
      <c r="K212" s="1984">
        <v>1030</v>
      </c>
      <c r="L212" s="1990">
        <v>125.15816197362324</v>
      </c>
      <c r="N212" s="1981">
        <v>1030</v>
      </c>
      <c r="O212" s="1992">
        <v>1706.4840269461852</v>
      </c>
      <c r="P212" s="1987"/>
      <c r="Q212" s="1984">
        <v>1030</v>
      </c>
      <c r="R212" s="1990">
        <v>149.5261119479658</v>
      </c>
      <c r="T212" s="1981">
        <v>1030</v>
      </c>
      <c r="U212" s="1992">
        <v>4212.9622338965046</v>
      </c>
      <c r="V212" s="1987"/>
      <c r="W212" s="1989">
        <v>1030</v>
      </c>
      <c r="X212" s="1990">
        <v>221.47279073506641</v>
      </c>
      <c r="Z212" s="1991">
        <v>1030</v>
      </c>
      <c r="AA212" s="1992">
        <v>1665.4998655490685</v>
      </c>
      <c r="AB212" s="1987"/>
      <c r="AC212" s="1989">
        <v>1030</v>
      </c>
      <c r="AD212" s="1990">
        <v>165.15121234537369</v>
      </c>
      <c r="AF212" s="2007">
        <v>1030</v>
      </c>
      <c r="AG212" s="2011">
        <f t="shared" si="6"/>
        <v>2040.3327744818187</v>
      </c>
      <c r="AH212" s="2009"/>
      <c r="AI212" s="2007">
        <v>1030</v>
      </c>
      <c r="AJ212" s="2012">
        <f t="shared" si="7"/>
        <v>161.44630505417089</v>
      </c>
    </row>
    <row r="213" spans="2:36" x14ac:dyDescent="0.25">
      <c r="B213" s="1981">
        <v>1035</v>
      </c>
      <c r="C213" s="1992">
        <v>1541.7044955995925</v>
      </c>
      <c r="D213" s="1983"/>
      <c r="E213" s="1984">
        <v>1035</v>
      </c>
      <c r="F213" s="1990">
        <v>145.6501715521556</v>
      </c>
      <c r="H213" s="1981">
        <v>1035</v>
      </c>
      <c r="I213" s="1992">
        <v>1072.909922354007</v>
      </c>
      <c r="J213" s="1987"/>
      <c r="K213" s="1984">
        <v>1035</v>
      </c>
      <c r="L213" s="1990">
        <v>124.94527748797394</v>
      </c>
      <c r="N213" s="1981">
        <v>1035</v>
      </c>
      <c r="O213" s="1992">
        <v>1705.4263605319732</v>
      </c>
      <c r="P213" s="1987"/>
      <c r="Q213" s="1984">
        <v>1035</v>
      </c>
      <c r="R213" s="1990">
        <v>149.24302972715921</v>
      </c>
      <c r="T213" s="1981">
        <v>1035</v>
      </c>
      <c r="U213" s="1992">
        <v>4208.6678866092134</v>
      </c>
      <c r="V213" s="1987"/>
      <c r="W213" s="1989">
        <v>1035</v>
      </c>
      <c r="X213" s="1990">
        <v>221.08710285393374</v>
      </c>
      <c r="Z213" s="1991">
        <v>1035</v>
      </c>
      <c r="AA213" s="1992">
        <v>1672.3901410674384</v>
      </c>
      <c r="AB213" s="1987"/>
      <c r="AC213" s="1989">
        <v>1035</v>
      </c>
      <c r="AD213" s="1990">
        <v>165.03794106798105</v>
      </c>
      <c r="AF213" s="2007">
        <v>1035</v>
      </c>
      <c r="AG213" s="2011">
        <f t="shared" si="6"/>
        <v>2040.2197612324449</v>
      </c>
      <c r="AH213" s="2009"/>
      <c r="AI213" s="2007">
        <v>1035</v>
      </c>
      <c r="AJ213" s="2012">
        <f t="shared" si="7"/>
        <v>161.19270453784071</v>
      </c>
    </row>
    <row r="214" spans="2:36" x14ac:dyDescent="0.25">
      <c r="B214" s="1981">
        <v>1040</v>
      </c>
      <c r="C214" s="1992">
        <v>1540.7333374093776</v>
      </c>
      <c r="D214" s="1983"/>
      <c r="E214" s="1984">
        <v>1040</v>
      </c>
      <c r="F214" s="1990">
        <v>145.37977982525675</v>
      </c>
      <c r="H214" s="1981">
        <v>1040</v>
      </c>
      <c r="I214" s="1992">
        <v>1071.800016363529</v>
      </c>
      <c r="J214" s="1987"/>
      <c r="K214" s="1984">
        <v>1040</v>
      </c>
      <c r="L214" s="1990">
        <v>124.73443996853311</v>
      </c>
      <c r="N214" s="1981">
        <v>1040</v>
      </c>
      <c r="O214" s="1992">
        <v>1704.3788639871284</v>
      </c>
      <c r="P214" s="1987"/>
      <c r="Q214" s="1984">
        <v>1040</v>
      </c>
      <c r="R214" s="1990">
        <v>148.96266945078372</v>
      </c>
      <c r="T214" s="1981">
        <v>1040</v>
      </c>
      <c r="U214" s="1992">
        <v>4204.3831371809647</v>
      </c>
      <c r="V214" s="1987"/>
      <c r="W214" s="1989">
        <v>1040</v>
      </c>
      <c r="X214" s="1990">
        <v>220.70452343722823</v>
      </c>
      <c r="Z214" s="1991">
        <v>1040</v>
      </c>
      <c r="AA214" s="1992">
        <v>1679.2900144448531</v>
      </c>
      <c r="AB214" s="1987"/>
      <c r="AC214" s="1989">
        <v>1040</v>
      </c>
      <c r="AD214" s="1990">
        <v>164.92777825501577</v>
      </c>
      <c r="AF214" s="2007">
        <v>1040</v>
      </c>
      <c r="AG214" s="2011">
        <f t="shared" si="6"/>
        <v>2040.1170738771702</v>
      </c>
      <c r="AH214" s="2009"/>
      <c r="AI214" s="2007">
        <v>1040</v>
      </c>
      <c r="AJ214" s="2012">
        <f t="shared" si="7"/>
        <v>160.94183818736352</v>
      </c>
    </row>
    <row r="215" spans="2:36" x14ac:dyDescent="0.25">
      <c r="B215" s="1981">
        <v>1045</v>
      </c>
      <c r="C215" s="1992">
        <v>1539.7735148587042</v>
      </c>
      <c r="D215" s="1983"/>
      <c r="E215" s="1984">
        <v>1045</v>
      </c>
      <c r="F215" s="1990">
        <v>145.11203454760602</v>
      </c>
      <c r="H215" s="1981">
        <v>1045</v>
      </c>
      <c r="I215" s="1992">
        <v>1070.7007206254082</v>
      </c>
      <c r="J215" s="1987"/>
      <c r="K215" s="1984">
        <v>1045</v>
      </c>
      <c r="L215" s="1990">
        <v>124.5256200330101</v>
      </c>
      <c r="N215" s="1981">
        <v>1045</v>
      </c>
      <c r="O215" s="1992">
        <v>1703.3413913326658</v>
      </c>
      <c r="P215" s="1987"/>
      <c r="Q215" s="1984">
        <v>1045</v>
      </c>
      <c r="R215" s="1990">
        <v>148.6849920478661</v>
      </c>
      <c r="T215" s="1981">
        <v>1045</v>
      </c>
      <c r="U215" s="1992">
        <v>4200.1078478434501</v>
      </c>
      <c r="V215" s="1987"/>
      <c r="W215" s="1989">
        <v>1045</v>
      </c>
      <c r="X215" s="1990">
        <v>220.3250078658437</v>
      </c>
      <c r="Z215" s="1991">
        <v>1045</v>
      </c>
      <c r="AA215" s="1992">
        <v>1686.1993479129985</v>
      </c>
      <c r="AB215" s="1987"/>
      <c r="AC215" s="1989">
        <v>1045</v>
      </c>
      <c r="AD215" s="1990">
        <v>164.82067928737138</v>
      </c>
      <c r="AF215" s="2007">
        <v>1045</v>
      </c>
      <c r="AG215" s="2011">
        <f t="shared" si="6"/>
        <v>2040.0245645146454</v>
      </c>
      <c r="AH215" s="2009"/>
      <c r="AI215" s="2007">
        <v>1045</v>
      </c>
      <c r="AJ215" s="2012">
        <f t="shared" si="7"/>
        <v>160.69366675633947</v>
      </c>
    </row>
    <row r="216" spans="2:36" x14ac:dyDescent="0.25">
      <c r="B216" s="1981">
        <v>1050</v>
      </c>
      <c r="C216" s="1992">
        <v>1538.8248674921122</v>
      </c>
      <c r="D216" s="1983"/>
      <c r="E216" s="1984">
        <v>1050</v>
      </c>
      <c r="F216" s="1990">
        <v>144.84689791278541</v>
      </c>
      <c r="H216" s="1981">
        <v>1050</v>
      </c>
      <c r="I216" s="1992">
        <v>1069.6118836420724</v>
      </c>
      <c r="J216" s="1987"/>
      <c r="K216" s="1984">
        <v>1050</v>
      </c>
      <c r="L216" s="1990">
        <v>124.31878885877801</v>
      </c>
      <c r="N216" s="1981">
        <v>1050</v>
      </c>
      <c r="O216" s="1992">
        <v>1702.3137993701494</v>
      </c>
      <c r="P216" s="1987"/>
      <c r="Q216" s="1984">
        <v>1050</v>
      </c>
      <c r="R216" s="1990">
        <v>148.4099591916432</v>
      </c>
      <c r="T216" s="1981">
        <v>1050</v>
      </c>
      <c r="U216" s="1992">
        <v>4195.8418834525137</v>
      </c>
      <c r="V216" s="1987"/>
      <c r="W216" s="1989">
        <v>1050</v>
      </c>
      <c r="X216" s="1990">
        <v>219.94851237056125</v>
      </c>
      <c r="Z216" s="1991">
        <v>1050</v>
      </c>
      <c r="AA216" s="1992">
        <v>1693.1180063277234</v>
      </c>
      <c r="AB216" s="1987"/>
      <c r="AC216" s="1989">
        <v>1050</v>
      </c>
      <c r="AD216" s="1990">
        <v>164.71660039582892</v>
      </c>
      <c r="AF216" s="2007">
        <v>1050</v>
      </c>
      <c r="AG216" s="2011">
        <f t="shared" si="6"/>
        <v>2039.9420880569146</v>
      </c>
      <c r="AH216" s="2009"/>
      <c r="AI216" s="2007">
        <v>1050</v>
      </c>
      <c r="AJ216" s="2012">
        <f t="shared" si="7"/>
        <v>160.44815174591935</v>
      </c>
    </row>
    <row r="217" spans="2:36" x14ac:dyDescent="0.25">
      <c r="B217" s="1981">
        <v>1055</v>
      </c>
      <c r="C217" s="1992">
        <v>1537.8872378784081</v>
      </c>
      <c r="D217" s="1983"/>
      <c r="E217" s="1984">
        <v>1055</v>
      </c>
      <c r="F217" s="1990">
        <v>144.58433283108616</v>
      </c>
      <c r="H217" s="1981">
        <v>1055</v>
      </c>
      <c r="I217" s="1992">
        <v>1068.5333567870259</v>
      </c>
      <c r="J217" s="1987"/>
      <c r="K217" s="1984">
        <v>1055</v>
      </c>
      <c r="L217" s="1990">
        <v>124.11391816960975</v>
      </c>
      <c r="N217" s="1981">
        <v>1055</v>
      </c>
      <c r="O217" s="1992">
        <v>1701.2959476158089</v>
      </c>
      <c r="P217" s="1987"/>
      <c r="Q217" s="1984">
        <v>1055</v>
      </c>
      <c r="R217" s="1990">
        <v>148.13753328192453</v>
      </c>
      <c r="T217" s="1981">
        <v>1055</v>
      </c>
      <c r="U217" s="1992">
        <v>4191.5851114259767</v>
      </c>
      <c r="V217" s="1987"/>
      <c r="W217" s="1989">
        <v>1055</v>
      </c>
      <c r="X217" s="1990">
        <v>219.57499401190947</v>
      </c>
      <c r="Z217" s="1991">
        <v>1055</v>
      </c>
      <c r="AA217" s="1992">
        <v>1700.0458571068482</v>
      </c>
      <c r="AB217" s="1987"/>
      <c r="AC217" s="1989">
        <v>1055</v>
      </c>
      <c r="AD217" s="1990">
        <v>164.61549864091748</v>
      </c>
      <c r="AF217" s="2007">
        <v>1055</v>
      </c>
      <c r="AG217" s="2011">
        <f t="shared" si="6"/>
        <v>2039.8695021628137</v>
      </c>
      <c r="AH217" s="2009"/>
      <c r="AI217" s="2007">
        <v>1055</v>
      </c>
      <c r="AJ217" s="2012">
        <f t="shared" si="7"/>
        <v>160.20525538708949</v>
      </c>
    </row>
    <row r="218" spans="2:36" x14ac:dyDescent="0.25">
      <c r="B218" s="1981">
        <v>1060</v>
      </c>
      <c r="C218" s="1992">
        <v>1536.960471539631</v>
      </c>
      <c r="D218" s="1983"/>
      <c r="E218" s="1984">
        <v>1060</v>
      </c>
      <c r="F218" s="1990">
        <v>144.32430291260596</v>
      </c>
      <c r="H218" s="1981">
        <v>1060</v>
      </c>
      <c r="I218" s="1992">
        <v>1067.4649942371482</v>
      </c>
      <c r="J218" s="1987"/>
      <c r="K218" s="1984">
        <v>1060</v>
      </c>
      <c r="L218" s="1990">
        <v>123.91098022279191</v>
      </c>
      <c r="N218" s="1981">
        <v>1060</v>
      </c>
      <c r="O218" s="1992">
        <v>1700.2876982365099</v>
      </c>
      <c r="P218" s="1987"/>
      <c r="Q218" s="1984">
        <v>1060</v>
      </c>
      <c r="R218" s="1990">
        <v>147.86767742795794</v>
      </c>
      <c r="T218" s="1981">
        <v>1060</v>
      </c>
      <c r="U218" s="1992">
        <v>4187.3374016832113</v>
      </c>
      <c r="V218" s="1987"/>
      <c r="W218" s="1989">
        <v>1060</v>
      </c>
      <c r="X218" s="1990">
        <v>219.20441066059732</v>
      </c>
      <c r="Z218" s="1991">
        <v>1060</v>
      </c>
      <c r="AA218" s="1992">
        <v>1706.9827701697448</v>
      </c>
      <c r="AB218" s="1987"/>
      <c r="AC218" s="1989">
        <v>1060</v>
      </c>
      <c r="AD218" s="1990">
        <v>164.51733189334536</v>
      </c>
      <c r="AF218" s="2007">
        <v>1060</v>
      </c>
      <c r="AG218" s="2011">
        <f t="shared" si="6"/>
        <v>2039.806667173249</v>
      </c>
      <c r="AH218" s="2009"/>
      <c r="AI218" s="2007">
        <v>1060</v>
      </c>
      <c r="AJ218" s="2012">
        <f t="shared" si="7"/>
        <v>159.96494062345971</v>
      </c>
    </row>
    <row r="219" spans="2:36" x14ac:dyDescent="0.25">
      <c r="B219" s="1981">
        <v>1065</v>
      </c>
      <c r="C219" s="1992">
        <v>1536.0444168820063</v>
      </c>
      <c r="D219" s="1983"/>
      <c r="E219" s="1984">
        <v>1065</v>
      </c>
      <c r="F219" s="1990">
        <v>144.06677245082054</v>
      </c>
      <c r="H219" s="1981">
        <v>1065</v>
      </c>
      <c r="I219" s="1992">
        <v>1066.406652906903</v>
      </c>
      <c r="J219" s="1987"/>
      <c r="K219" s="1984">
        <v>1065</v>
      </c>
      <c r="L219" s="1990">
        <v>123.70994779660161</v>
      </c>
      <c r="N219" s="1981">
        <v>1065</v>
      </c>
      <c r="O219" s="1992">
        <v>1699.2889159875326</v>
      </c>
      <c r="P219" s="1987"/>
      <c r="Q219" s="1984">
        <v>1065</v>
      </c>
      <c r="R219" s="1990">
        <v>147.60035543177531</v>
      </c>
      <c r="T219" s="1981">
        <v>1065</v>
      </c>
      <c r="U219" s="1992">
        <v>4183.0986265864185</v>
      </c>
      <c r="V219" s="1987"/>
      <c r="W219" s="1989">
        <v>1065</v>
      </c>
      <c r="X219" s="1990">
        <v>218.83672097849276</v>
      </c>
      <c r="Z219" s="1991">
        <v>1065</v>
      </c>
      <c r="AA219" s="1992">
        <v>1713.9286178786126</v>
      </c>
      <c r="AB219" s="1987"/>
      <c r="AC219" s="1989">
        <v>1065</v>
      </c>
      <c r="AD219" s="1990">
        <v>164.42205881498083</v>
      </c>
      <c r="AF219" s="2007">
        <v>1065</v>
      </c>
      <c r="AG219" s="2011">
        <f t="shared" si="6"/>
        <v>2039.7534460482943</v>
      </c>
      <c r="AH219" s="2009"/>
      <c r="AI219" s="2007">
        <v>1065</v>
      </c>
      <c r="AJ219" s="2012">
        <f t="shared" si="7"/>
        <v>159.72717109453419</v>
      </c>
    </row>
    <row r="220" spans="2:36" x14ac:dyDescent="0.25">
      <c r="B220" s="1981">
        <v>1070</v>
      </c>
      <c r="C220" s="1992">
        <v>1535.1389251288335</v>
      </c>
      <c r="D220" s="1983"/>
      <c r="E220" s="1984">
        <v>1070</v>
      </c>
      <c r="F220" s="1990">
        <v>143.81170640661739</v>
      </c>
      <c r="H220" s="1981">
        <v>1070</v>
      </c>
      <c r="I220" s="1992">
        <v>1065.3581923843908</v>
      </c>
      <c r="J220" s="1987"/>
      <c r="K220" s="1984">
        <v>1070</v>
      </c>
      <c r="L220" s="1990">
        <v>123.51079417813276</v>
      </c>
      <c r="N220" s="1981">
        <v>1070</v>
      </c>
      <c r="O220" s="1992">
        <v>1698.2994681520968</v>
      </c>
      <c r="P220" s="1987"/>
      <c r="Q220" s="1984">
        <v>1070</v>
      </c>
      <c r="R220" s="1990">
        <v>147.33553177200537</v>
      </c>
      <c r="T220" s="1981">
        <v>1070</v>
      </c>
      <c r="U220" s="1992">
        <v>4178.8686608835496</v>
      </c>
      <c r="V220" s="1987"/>
      <c r="W220" s="1989">
        <v>1070</v>
      </c>
      <c r="X220" s="1990">
        <v>218.47188440014011</v>
      </c>
      <c r="Z220" s="1991">
        <v>1070</v>
      </c>
      <c r="AA220" s="1992">
        <v>1720.8832749814057</v>
      </c>
      <c r="AB220" s="1987"/>
      <c r="AC220" s="1989">
        <v>1070</v>
      </c>
      <c r="AD220" s="1990">
        <v>164.32963884036806</v>
      </c>
      <c r="AF220" s="2007">
        <v>1070</v>
      </c>
      <c r="AG220" s="2011">
        <f t="shared" si="6"/>
        <v>2039.7097043060553</v>
      </c>
      <c r="AH220" s="2009"/>
      <c r="AI220" s="2007">
        <v>1070</v>
      </c>
      <c r="AJ220" s="2012">
        <f t="shared" si="7"/>
        <v>159.49191111945274</v>
      </c>
    </row>
    <row r="221" spans="2:36" x14ac:dyDescent="0.25">
      <c r="B221" s="1981">
        <v>1075</v>
      </c>
      <c r="C221" s="1992">
        <v>1534.2438502552429</v>
      </c>
      <c r="D221" s="1983"/>
      <c r="E221" s="1984">
        <v>1075</v>
      </c>
      <c r="F221" s="1990">
        <v>143.55907039277412</v>
      </c>
      <c r="H221" s="1981">
        <v>1075</v>
      </c>
      <c r="I221" s="1992">
        <v>1064.3194748691847</v>
      </c>
      <c r="J221" s="1987"/>
      <c r="K221" s="1984">
        <v>1075</v>
      </c>
      <c r="L221" s="1990">
        <v>123.3134931514634</v>
      </c>
      <c r="N221" s="1981">
        <v>1075</v>
      </c>
      <c r="O221" s="1992">
        <v>1697.3192244825725</v>
      </c>
      <c r="P221" s="1987"/>
      <c r="Q221" s="1984">
        <v>1075</v>
      </c>
      <c r="R221" s="1990">
        <v>147.07317158814053</v>
      </c>
      <c r="T221" s="1981">
        <v>1075</v>
      </c>
      <c r="U221" s="1992">
        <v>4174.6473816528314</v>
      </c>
      <c r="V221" s="1987"/>
      <c r="W221" s="1989">
        <v>1075</v>
      </c>
      <c r="X221" s="1990">
        <v>218.10986111478846</v>
      </c>
      <c r="Z221" s="1991">
        <v>1075</v>
      </c>
      <c r="AA221" s="1992">
        <v>1727.8466185563504</v>
      </c>
      <c r="AB221" s="1987"/>
      <c r="AC221" s="1989">
        <v>1075</v>
      </c>
      <c r="AD221" s="1990">
        <v>164.24003215875686</v>
      </c>
      <c r="AF221" s="2007">
        <v>1075</v>
      </c>
      <c r="AG221" s="2011">
        <f t="shared" si="6"/>
        <v>2039.6753099632365</v>
      </c>
      <c r="AH221" s="2009"/>
      <c r="AI221" s="2007">
        <v>1075</v>
      </c>
      <c r="AJ221" s="2012">
        <f t="shared" si="7"/>
        <v>159.25912568118468</v>
      </c>
    </row>
    <row r="222" spans="2:36" x14ac:dyDescent="0.25">
      <c r="B222" s="1981">
        <v>1080</v>
      </c>
      <c r="C222" s="1992">
        <v>1533.3590489247529</v>
      </c>
      <c r="D222" s="1983"/>
      <c r="E222" s="1984">
        <v>1080</v>
      </c>
      <c r="F222" s="1990">
        <v>143.30883065886962</v>
      </c>
      <c r="H222" s="1981">
        <v>1080</v>
      </c>
      <c r="I222" s="1992">
        <v>1063.2903651118911</v>
      </c>
      <c r="J222" s="1987"/>
      <c r="K222" s="1984">
        <v>1080</v>
      </c>
      <c r="L222" s="1990">
        <v>123.11801898615236</v>
      </c>
      <c r="N222" s="1981">
        <v>1080</v>
      </c>
      <c r="O222" s="1992">
        <v>1696.3480571433213</v>
      </c>
      <c r="P222" s="1987"/>
      <c r="Q222" s="1984">
        <v>1080</v>
      </c>
      <c r="R222" s="1990">
        <v>146.81324066523706</v>
      </c>
      <c r="T222" s="1981">
        <v>1080</v>
      </c>
      <c r="U222" s="1992">
        <v>4170.4346682488176</v>
      </c>
      <c r="V222" s="1987"/>
      <c r="W222" s="1989">
        <v>1080</v>
      </c>
      <c r="X222" s="1990">
        <v>217.75061204892464</v>
      </c>
      <c r="Z222" s="1991">
        <v>1080</v>
      </c>
      <c r="AA222" s="1992">
        <v>1734.8185279579975</v>
      </c>
      <c r="AB222" s="1987"/>
      <c r="AC222" s="1989">
        <v>1080</v>
      </c>
      <c r="AD222" s="1990">
        <v>164.1531996966331</v>
      </c>
      <c r="AF222" s="2007">
        <v>1080</v>
      </c>
      <c r="AG222" s="2011">
        <f t="shared" si="6"/>
        <v>2039.6501334773561</v>
      </c>
      <c r="AH222" s="2009"/>
      <c r="AI222" s="2007">
        <v>1080</v>
      </c>
      <c r="AJ222" s="2012">
        <f t="shared" si="7"/>
        <v>159.02878041116338</v>
      </c>
    </row>
    <row r="223" spans="2:36" x14ac:dyDescent="0.25">
      <c r="B223" s="1981">
        <v>1085</v>
      </c>
      <c r="C223" s="1992">
        <v>1532.4843804275804</v>
      </c>
      <c r="D223" s="1983"/>
      <c r="E223" s="1984">
        <v>1085</v>
      </c>
      <c r="F223" s="1990">
        <v>143.06095407660922</v>
      </c>
      <c r="H223" s="1981">
        <v>1085</v>
      </c>
      <c r="I223" s="1992">
        <v>1062.270730355388</v>
      </c>
      <c r="J223" s="1987"/>
      <c r="K223" s="1984">
        <v>1085</v>
      </c>
      <c r="L223" s="1990">
        <v>122.92434642605129</v>
      </c>
      <c r="N223" s="1981">
        <v>1085</v>
      </c>
      <c r="O223" s="1992">
        <v>1695.3858406551228</v>
      </c>
      <c r="P223" s="1987"/>
      <c r="Q223" s="1984">
        <v>1085</v>
      </c>
      <c r="R223" s="1990">
        <v>146.55570541904268</v>
      </c>
      <c r="T223" s="1981">
        <v>1085</v>
      </c>
      <c r="U223" s="1992">
        <v>4166.2304022499384</v>
      </c>
      <c r="V223" s="1987"/>
      <c r="W223" s="1989">
        <v>1085</v>
      </c>
      <c r="X223" s="1990">
        <v>217.39409884928384</v>
      </c>
      <c r="Z223" s="1991">
        <v>1085</v>
      </c>
      <c r="AA223" s="1992">
        <v>1741.7988847647796</v>
      </c>
      <c r="AB223" s="1987"/>
      <c r="AC223" s="1989">
        <v>1085</v>
      </c>
      <c r="AD223" s="1990">
        <v>164.06910310073238</v>
      </c>
      <c r="AF223" s="2007">
        <v>1085</v>
      </c>
      <c r="AG223" s="2011">
        <f t="shared" si="6"/>
        <v>2039.6340476905618</v>
      </c>
      <c r="AH223" s="2009"/>
      <c r="AI223" s="2007">
        <v>1085</v>
      </c>
      <c r="AJ223" s="2012">
        <f t="shared" si="7"/>
        <v>158.80084157434388</v>
      </c>
    </row>
    <row r="224" spans="2:36" x14ac:dyDescent="0.25">
      <c r="B224" s="1981">
        <v>1090</v>
      </c>
      <c r="C224" s="1992">
        <v>1531.6197066206462</v>
      </c>
      <c r="D224" s="1983"/>
      <c r="E224" s="1984">
        <v>1090</v>
      </c>
      <c r="F224" s="1990">
        <v>142.81540812555787</v>
      </c>
      <c r="H224" s="1981">
        <v>1090</v>
      </c>
      <c r="I224" s="1992">
        <v>1061.2604402776722</v>
      </c>
      <c r="J224" s="1987"/>
      <c r="K224" s="1984">
        <v>1090</v>
      </c>
      <c r="L224" s="1990">
        <v>122.73245067842842</v>
      </c>
      <c r="N224" s="1981">
        <v>1090</v>
      </c>
      <c r="O224" s="1992">
        <v>1694.4324518411286</v>
      </c>
      <c r="P224" s="1987"/>
      <c r="Q224" s="1984">
        <v>1090</v>
      </c>
      <c r="R224" s="1990">
        <v>146.30053288152877</v>
      </c>
      <c r="T224" s="1981">
        <v>1090</v>
      </c>
      <c r="U224" s="1992">
        <v>4162.0344674075031</v>
      </c>
      <c r="V224" s="1987"/>
      <c r="W224" s="1989">
        <v>1090</v>
      </c>
      <c r="X224" s="1990">
        <v>217.04028386633038</v>
      </c>
      <c r="Z224" s="1991">
        <v>1090</v>
      </c>
      <c r="AA224" s="1992">
        <v>1748.7875727280045</v>
      </c>
      <c r="AB224" s="1987"/>
      <c r="AC224" s="1989">
        <v>1090</v>
      </c>
      <c r="AD224" s="1990">
        <v>163.98770472151909</v>
      </c>
      <c r="AF224" s="2007">
        <v>1090</v>
      </c>
      <c r="AG224" s="2011">
        <f t="shared" si="6"/>
        <v>2039.6269277749911</v>
      </c>
      <c r="AH224" s="2009"/>
      <c r="AI224" s="2007">
        <v>1090</v>
      </c>
      <c r="AJ224" s="2012">
        <f t="shared" si="7"/>
        <v>158.57527605467288</v>
      </c>
    </row>
    <row r="225" spans="2:36" x14ac:dyDescent="0.25">
      <c r="B225" s="1981">
        <v>1095</v>
      </c>
      <c r="C225" s="1992">
        <v>1530.7648918692134</v>
      </c>
      <c r="D225" s="1983"/>
      <c r="E225" s="1984">
        <v>1095</v>
      </c>
      <c r="F225" s="1990">
        <v>142.57216087926054</v>
      </c>
      <c r="H225" s="1981">
        <v>1095</v>
      </c>
      <c r="I225" s="1992">
        <v>1060.259366936277</v>
      </c>
      <c r="J225" s="1987"/>
      <c r="K225" s="1984">
        <v>1095</v>
      </c>
      <c r="L225" s="1990">
        <v>122.54230740338659</v>
      </c>
      <c r="N225" s="1981">
        <v>1095</v>
      </c>
      <c r="O225" s="1992">
        <v>1693.4877697742936</v>
      </c>
      <c r="P225" s="1987"/>
      <c r="Q225" s="1984">
        <v>1095</v>
      </c>
      <c r="R225" s="1990">
        <v>146.04769068682319</v>
      </c>
      <c r="T225" s="1981">
        <v>1095</v>
      </c>
      <c r="U225" s="1992">
        <v>4157.8467495960767</v>
      </c>
      <c r="V225" s="1987"/>
      <c r="W225" s="1989">
        <v>1095</v>
      </c>
      <c r="X225" s="1990">
        <v>216.68913013819241</v>
      </c>
      <c r="Z225" s="1991">
        <v>1095</v>
      </c>
      <c r="AA225" s="1992">
        <v>1755.784477722241</v>
      </c>
      <c r="AB225" s="1987"/>
      <c r="AC225" s="1989">
        <v>1095</v>
      </c>
      <c r="AD225" s="1990">
        <v>163.90896759712109</v>
      </c>
      <c r="AF225" s="2007">
        <v>1095</v>
      </c>
      <c r="AG225" s="2011">
        <f t="shared" si="6"/>
        <v>2039.6286511796206</v>
      </c>
      <c r="AH225" s="2009"/>
      <c r="AI225" s="2007">
        <v>1095</v>
      </c>
      <c r="AJ225" s="2012">
        <f t="shared" si="7"/>
        <v>158.35205134095676</v>
      </c>
    </row>
    <row r="226" spans="2:36" x14ac:dyDescent="0.25">
      <c r="B226" s="1981">
        <v>1100</v>
      </c>
      <c r="C226" s="1992">
        <v>1529.9198029901138</v>
      </c>
      <c r="D226" s="1983"/>
      <c r="E226" s="1984">
        <v>1100</v>
      </c>
      <c r="F226" s="1990">
        <v>142.33118099174297</v>
      </c>
      <c r="H226" s="1981">
        <v>1100</v>
      </c>
      <c r="I226" s="1992">
        <v>1059.2673847142025</v>
      </c>
      <c r="J226" s="1987"/>
      <c r="K226" s="1984">
        <v>1100</v>
      </c>
      <c r="L226" s="1990">
        <v>122.35389270357224</v>
      </c>
      <c r="N226" s="1981">
        <v>1100</v>
      </c>
      <c r="O226" s="1992">
        <v>1692.5516757262478</v>
      </c>
      <c r="P226" s="1987"/>
      <c r="Q226" s="1984">
        <v>1100</v>
      </c>
      <c r="R226" s="1990">
        <v>145.7971470575242</v>
      </c>
      <c r="T226" s="1981">
        <v>1100</v>
      </c>
      <c r="U226" s="1992">
        <v>4153.6671367652334</v>
      </c>
      <c r="V226" s="1987"/>
      <c r="W226" s="1989">
        <v>1100</v>
      </c>
      <c r="X226" s="1990">
        <v>216.34060137503101</v>
      </c>
      <c r="Z226" s="1991">
        <v>1100</v>
      </c>
      <c r="AA226" s="1992">
        <v>1762.7894876970629</v>
      </c>
      <c r="AB226" s="1987"/>
      <c r="AC226" s="1989">
        <v>1100</v>
      </c>
      <c r="AD226" s="1990">
        <v>163.83285543769978</v>
      </c>
      <c r="AF226" s="2007">
        <v>1100</v>
      </c>
      <c r="AG226" s="2011">
        <f t="shared" si="6"/>
        <v>2039.6390975785721</v>
      </c>
      <c r="AH226" s="2009"/>
      <c r="AI226" s="2007">
        <v>1100</v>
      </c>
      <c r="AJ226" s="2012">
        <f t="shared" si="7"/>
        <v>158.13113551311406</v>
      </c>
    </row>
    <row r="227" spans="2:36" x14ac:dyDescent="0.25">
      <c r="B227" s="1981">
        <v>1105</v>
      </c>
      <c r="C227" s="1992">
        <v>1529.0843091965171</v>
      </c>
      <c r="D227" s="1983"/>
      <c r="E227" s="1984">
        <v>1105</v>
      </c>
      <c r="F227" s="1990">
        <v>142.09243768437992</v>
      </c>
      <c r="H227" s="1981">
        <v>1105</v>
      </c>
      <c r="I227" s="1992">
        <v>1058.2843702673192</v>
      </c>
      <c r="J227" s="1987"/>
      <c r="K227" s="1984">
        <v>1105</v>
      </c>
      <c r="L227" s="1990">
        <v>122.16718311416366</v>
      </c>
      <c r="N227" s="1981">
        <v>1105</v>
      </c>
      <c r="O227" s="1992">
        <v>1691.6240531175526</v>
      </c>
      <c r="P227" s="1987"/>
      <c r="Q227" s="1984">
        <v>1105</v>
      </c>
      <c r="R227" s="1990">
        <v>145.54887079138621</v>
      </c>
      <c r="T227" s="1981">
        <v>1105</v>
      </c>
      <c r="U227" s="1992">
        <v>4149.495518892626</v>
      </c>
      <c r="V227" s="1987"/>
      <c r="W227" s="1989">
        <v>1105</v>
      </c>
      <c r="X227" s="1990">
        <v>215.99466194383766</v>
      </c>
      <c r="Z227" s="1991">
        <v>1105</v>
      </c>
      <c r="AA227" s="1992">
        <v>1769.8024926301146</v>
      </c>
      <c r="AB227" s="1987"/>
      <c r="AC227" s="1989">
        <v>1105</v>
      </c>
      <c r="AD227" s="1990">
        <v>163.7593326102467</v>
      </c>
      <c r="AF227" s="2007">
        <v>1105</v>
      </c>
      <c r="AG227" s="2011">
        <f t="shared" si="6"/>
        <v>2039.658148820826</v>
      </c>
      <c r="AH227" s="2009"/>
      <c r="AI227" s="2007">
        <v>1105</v>
      </c>
      <c r="AJ227" s="2012">
        <f t="shared" si="7"/>
        <v>157.91249722880281</v>
      </c>
    </row>
    <row r="228" spans="2:36" x14ac:dyDescent="0.25">
      <c r="B228" s="1981">
        <v>1110</v>
      </c>
      <c r="C228" s="1992">
        <v>1528.2582820441744</v>
      </c>
      <c r="D228" s="1983"/>
      <c r="E228" s="1984">
        <v>1110</v>
      </c>
      <c r="F228" s="1990">
        <v>141.85590073311465</v>
      </c>
      <c r="H228" s="1981">
        <v>1110</v>
      </c>
      <c r="I228" s="1992">
        <v>1057.3102024731832</v>
      </c>
      <c r="J228" s="1987"/>
      <c r="K228" s="1984">
        <v>1110</v>
      </c>
      <c r="L228" s="1990">
        <v>121.98215559312808</v>
      </c>
      <c r="N228" s="1981">
        <v>1110</v>
      </c>
      <c r="O228" s="1992">
        <v>1690.7047874692948</v>
      </c>
      <c r="P228" s="1987"/>
      <c r="Q228" s="1984">
        <v>1110</v>
      </c>
      <c r="R228" s="1990">
        <v>145.30283124836666</v>
      </c>
      <c r="T228" s="1981">
        <v>1110</v>
      </c>
      <c r="U228" s="1992">
        <v>4145.3317879382676</v>
      </c>
      <c r="V228" s="1987"/>
      <c r="W228" s="1989">
        <v>1110</v>
      </c>
      <c r="X228" s="1990">
        <v>215.65127685364021</v>
      </c>
      <c r="Z228" s="1991">
        <v>1110</v>
      </c>
      <c r="AA228" s="1992">
        <v>1776.8233844814165</v>
      </c>
      <c r="AB228" s="1987"/>
      <c r="AC228" s="1989">
        <v>1110</v>
      </c>
      <c r="AD228" s="1990">
        <v>163.68836412378926</v>
      </c>
      <c r="AF228" s="2007">
        <v>1110</v>
      </c>
      <c r="AG228" s="2011">
        <f t="shared" si="6"/>
        <v>2039.6856888812677</v>
      </c>
      <c r="AH228" s="2009"/>
      <c r="AI228" s="2007">
        <v>1110</v>
      </c>
      <c r="AJ228" s="2012">
        <f t="shared" si="7"/>
        <v>157.69610571040778</v>
      </c>
    </row>
    <row r="229" spans="2:36" x14ac:dyDescent="0.25">
      <c r="B229" s="1981">
        <v>1115</v>
      </c>
      <c r="C229" s="1992">
        <v>1527.4415953791251</v>
      </c>
      <c r="D229" s="1983"/>
      <c r="E229" s="1984">
        <v>1115</v>
      </c>
      <c r="F229" s="1990">
        <v>141.62154045602676</v>
      </c>
      <c r="H229" s="1981">
        <v>1115</v>
      </c>
      <c r="I229" s="1992">
        <v>1056.3447623812383</v>
      </c>
      <c r="J229" s="1987"/>
      <c r="K229" s="1984">
        <v>1115</v>
      </c>
      <c r="L229" s="1990">
        <v>121.79878751174289</v>
      </c>
      <c r="N229" s="1981">
        <v>1115</v>
      </c>
      <c r="O229" s="1992">
        <v>1689.7937663559992</v>
      </c>
      <c r="P229" s="1987"/>
      <c r="Q229" s="1984">
        <v>1115</v>
      </c>
      <c r="R229" s="1990">
        <v>145.05899833801976</v>
      </c>
      <c r="T229" s="1981">
        <v>1115</v>
      </c>
      <c r="U229" s="1992">
        <v>4141.1758378001186</v>
      </c>
      <c r="V229" s="1987"/>
      <c r="W229" s="1989">
        <v>1115</v>
      </c>
      <c r="X229" s="1990">
        <v>215.31041174110644</v>
      </c>
      <c r="Z229" s="1991">
        <v>1115</v>
      </c>
      <c r="AA229" s="1992">
        <v>1783.8520571489298</v>
      </c>
      <c r="AB229" s="1987"/>
      <c r="AC229" s="1989">
        <v>1115</v>
      </c>
      <c r="AD229" s="1990">
        <v>163.61991561499559</v>
      </c>
      <c r="AF229" s="2007">
        <v>1115</v>
      </c>
      <c r="AG229" s="2011">
        <f t="shared" si="6"/>
        <v>2039.7216038130823</v>
      </c>
      <c r="AH229" s="2009"/>
      <c r="AI229" s="2007">
        <v>1115</v>
      </c>
      <c r="AJ229" s="2012">
        <f t="shared" si="7"/>
        <v>157.48193073237832</v>
      </c>
    </row>
    <row r="230" spans="2:36" x14ac:dyDescent="0.25">
      <c r="B230" s="1981">
        <v>1120</v>
      </c>
      <c r="C230" s="1992">
        <v>1526.6341252867749</v>
      </c>
      <c r="D230" s="1983"/>
      <c r="E230" s="1984">
        <v>1120</v>
      </c>
      <c r="F230" s="1990">
        <v>141.38932770122975</v>
      </c>
      <c r="H230" s="1981">
        <v>1120</v>
      </c>
      <c r="I230" s="1992">
        <v>1055.3879331643461</v>
      </c>
      <c r="J230" s="1987"/>
      <c r="K230" s="1984">
        <v>1120</v>
      </c>
      <c r="L230" s="1990">
        <v>121.6170566453702</v>
      </c>
      <c r="N230" s="1981">
        <v>1120</v>
      </c>
      <c r="O230" s="1992">
        <v>1688.890879359785</v>
      </c>
      <c r="P230" s="1987"/>
      <c r="Q230" s="1984">
        <v>1120</v>
      </c>
      <c r="R230" s="1990">
        <v>144.81734250722965</v>
      </c>
      <c r="T230" s="1981">
        <v>1120</v>
      </c>
      <c r="U230" s="1992">
        <v>4137.0275642708184</v>
      </c>
      <c r="V230" s="1987"/>
      <c r="W230" s="1989">
        <v>1120</v>
      </c>
      <c r="X230" s="1990">
        <v>214.97203285653518</v>
      </c>
      <c r="Z230" s="1991">
        <v>1120</v>
      </c>
      <c r="AA230" s="1992">
        <v>1790.8884064252939</v>
      </c>
      <c r="AB230" s="1987"/>
      <c r="AC230" s="1989">
        <v>1120</v>
      </c>
      <c r="AD230" s="1990">
        <v>163.55395333416456</v>
      </c>
      <c r="AF230" s="2007">
        <v>1120</v>
      </c>
      <c r="AG230" s="2011">
        <f t="shared" si="6"/>
        <v>2039.7657817014037</v>
      </c>
      <c r="AH230" s="2009"/>
      <c r="AI230" s="2007">
        <v>1120</v>
      </c>
      <c r="AJ230" s="2012">
        <f t="shared" si="7"/>
        <v>157.26994260890586</v>
      </c>
    </row>
    <row r="231" spans="2:36" x14ac:dyDescent="0.25">
      <c r="B231" s="1981">
        <v>1125</v>
      </c>
      <c r="C231" s="1992">
        <v>1525.8357500423497</v>
      </c>
      <c r="D231" s="1983"/>
      <c r="E231" s="1984">
        <v>1125</v>
      </c>
      <c r="F231" s="1990">
        <v>141.15923383509335</v>
      </c>
      <c r="H231" s="1981">
        <v>1125</v>
      </c>
      <c r="I231" s="1992">
        <v>1054.4396000716119</v>
      </c>
      <c r="J231" s="1987"/>
      <c r="K231" s="1984">
        <v>1125</v>
      </c>
      <c r="L231" s="1990">
        <v>121.43694116447624</v>
      </c>
      <c r="N231" s="1981">
        <v>1125</v>
      </c>
      <c r="O231" s="1992">
        <v>1687.9960180257608</v>
      </c>
      <c r="P231" s="1987"/>
      <c r="Q231" s="1984">
        <v>1125</v>
      </c>
      <c r="R231" s="1990">
        <v>144.57783472826873</v>
      </c>
      <c r="T231" s="1981">
        <v>1125</v>
      </c>
      <c r="U231" s="1992">
        <v>4132.8868649955921</v>
      </c>
      <c r="V231" s="1987"/>
      <c r="W231" s="1989">
        <v>1125</v>
      </c>
      <c r="X231" s="1990">
        <v>214.63610705022074</v>
      </c>
      <c r="Z231" s="1991">
        <v>1125</v>
      </c>
      <c r="AA231" s="1992">
        <v>1797.9323299557266</v>
      </c>
      <c r="AB231" s="1987"/>
      <c r="AC231" s="1989">
        <v>1125</v>
      </c>
      <c r="AD231" s="1990">
        <v>163.49044413159044</v>
      </c>
      <c r="AF231" s="2007">
        <v>1125</v>
      </c>
      <c r="AG231" s="2011">
        <f t="shared" si="6"/>
        <v>2039.818112618208</v>
      </c>
      <c r="AH231" s="2009"/>
      <c r="AI231" s="2007">
        <v>1125</v>
      </c>
      <c r="AJ231" s="2012">
        <f t="shared" si="7"/>
        <v>157.0601121819299</v>
      </c>
    </row>
    <row r="232" spans="2:36" x14ac:dyDescent="0.25">
      <c r="B232" s="1981">
        <v>1130</v>
      </c>
      <c r="C232" s="1992">
        <v>1525.0463500626427</v>
      </c>
      <c r="D232" s="1983"/>
      <c r="E232" s="1984">
        <v>1130</v>
      </c>
      <c r="F232" s="1990">
        <v>140.93123073077692</v>
      </c>
      <c r="H232" s="1981">
        <v>1130</v>
      </c>
      <c r="I232" s="1992">
        <v>1053.4996503824559</v>
      </c>
      <c r="J232" s="1987"/>
      <c r="K232" s="1984">
        <v>1130</v>
      </c>
      <c r="L232" s="1990">
        <v>121.25841962589124</v>
      </c>
      <c r="N232" s="1981">
        <v>1130</v>
      </c>
      <c r="O232" s="1992">
        <v>1687.1090758185862</v>
      </c>
      <c r="P232" s="1987"/>
      <c r="Q232" s="1984">
        <v>1130</v>
      </c>
      <c r="R232" s="1990">
        <v>144.3404464871746</v>
      </c>
      <c r="T232" s="1981">
        <v>1130</v>
      </c>
      <c r="U232" s="1992">
        <v>4128.7536394312301</v>
      </c>
      <c r="V232" s="1987"/>
      <c r="W232" s="1989">
        <v>1130</v>
      </c>
      <c r="X232" s="1990">
        <v>214.30260175917772</v>
      </c>
      <c r="Z232" s="1991">
        <v>1130</v>
      </c>
      <c r="AA232" s="1992">
        <v>1804.9837271970289</v>
      </c>
      <c r="AB232" s="1987"/>
      <c r="AC232" s="1989">
        <v>1130</v>
      </c>
      <c r="AD232" s="1990">
        <v>163.4293554442871</v>
      </c>
      <c r="AF232" s="2007">
        <v>1130</v>
      </c>
      <c r="AG232" s="2011">
        <f t="shared" si="6"/>
        <v>2039.8784885783887</v>
      </c>
      <c r="AH232" s="2009"/>
      <c r="AI232" s="2007">
        <v>1130</v>
      </c>
      <c r="AJ232" s="2012">
        <f t="shared" si="7"/>
        <v>156.85241080946153</v>
      </c>
    </row>
    <row r="233" spans="2:36" x14ac:dyDescent="0.25">
      <c r="B233" s="1981">
        <v>1135</v>
      </c>
      <c r="C233" s="1992">
        <v>1524.2658078590489</v>
      </c>
      <c r="D233" s="1983"/>
      <c r="E233" s="1984">
        <v>1135</v>
      </c>
      <c r="F233" s="1990">
        <v>140.70529075706682</v>
      </c>
      <c r="H233" s="1981">
        <v>1135</v>
      </c>
      <c r="I233" s="1992">
        <v>1052.5679733619074</v>
      </c>
      <c r="J233" s="1987"/>
      <c r="K233" s="1984">
        <v>1135</v>
      </c>
      <c r="L233" s="1990">
        <v>121.08147096429819</v>
      </c>
      <c r="N233" s="1981">
        <v>1135</v>
      </c>
      <c r="O233" s="1992">
        <v>1686.229948080198</v>
      </c>
      <c r="P233" s="1987"/>
      <c r="Q233" s="1984">
        <v>1135</v>
      </c>
      <c r="R233" s="1990">
        <v>144.10514977243406</v>
      </c>
      <c r="T233" s="1981">
        <v>1135</v>
      </c>
      <c r="U233" s="1992">
        <v>4124.6277888062368</v>
      </c>
      <c r="V233" s="1987"/>
      <c r="W233" s="1989">
        <v>1135</v>
      </c>
      <c r="X233" s="1990">
        <v>213.97148499421689</v>
      </c>
      <c r="Z233" s="1991">
        <v>1135</v>
      </c>
      <c r="AA233" s="1992">
        <v>1812.0424993776946</v>
      </c>
      <c r="AB233" s="1987"/>
      <c r="AC233" s="1989">
        <v>1135</v>
      </c>
      <c r="AD233" s="1990">
        <v>163.37065528306653</v>
      </c>
      <c r="AF233" s="2007">
        <v>1135</v>
      </c>
      <c r="AG233" s="2011">
        <f t="shared" si="6"/>
        <v>2039.9468034970173</v>
      </c>
      <c r="AH233" s="2009"/>
      <c r="AI233" s="2007">
        <v>1135</v>
      </c>
      <c r="AJ233" s="2012">
        <f t="shared" si="7"/>
        <v>156.64681035421648</v>
      </c>
    </row>
    <row r="234" spans="2:36" x14ac:dyDescent="0.25">
      <c r="B234" s="1981">
        <v>1140</v>
      </c>
      <c r="C234" s="1992">
        <v>1523.4940079918174</v>
      </c>
      <c r="D234" s="1983"/>
      <c r="E234" s="1984">
        <v>1140</v>
      </c>
      <c r="F234" s="1990">
        <v>140.4813867675077</v>
      </c>
      <c r="H234" s="1981">
        <v>1140</v>
      </c>
      <c r="I234" s="1992">
        <v>1051.6444602170682</v>
      </c>
      <c r="J234" s="1987"/>
      <c r="K234" s="1984">
        <v>1140</v>
      </c>
      <c r="L234" s="1990">
        <v>120.90607448394699</v>
      </c>
      <c r="N234" s="1981">
        <v>1140</v>
      </c>
      <c r="O234" s="1992">
        <v>1685.3585319886363</v>
      </c>
      <c r="P234" s="1987"/>
      <c r="Q234" s="1984">
        <v>1140</v>
      </c>
      <c r="R234" s="1990">
        <v>143.87191706396277</v>
      </c>
      <c r="T234" s="1981">
        <v>1140</v>
      </c>
      <c r="U234" s="1992">
        <v>4120.5092160819258</v>
      </c>
      <c r="V234" s="1987"/>
      <c r="W234" s="1989">
        <v>1140</v>
      </c>
      <c r="X234" s="1990">
        <v>213.64272532736351</v>
      </c>
      <c r="Z234" s="1991">
        <v>1140</v>
      </c>
      <c r="AA234" s="1992">
        <v>1819.1085494590477</v>
      </c>
      <c r="AB234" s="1987"/>
      <c r="AC234" s="1989">
        <v>1140</v>
      </c>
      <c r="AD234" s="1990">
        <v>163.31431221995348</v>
      </c>
      <c r="AF234" s="2007">
        <v>1140</v>
      </c>
      <c r="AG234" s="2011">
        <f t="shared" si="6"/>
        <v>2040.0229531476991</v>
      </c>
      <c r="AH234" s="2009"/>
      <c r="AI234" s="2007">
        <v>1140</v>
      </c>
      <c r="AJ234" s="2012">
        <f t="shared" si="7"/>
        <v>156.4432831725469</v>
      </c>
    </row>
    <row r="235" spans="2:36" x14ac:dyDescent="0.25">
      <c r="B235" s="1981">
        <v>1145</v>
      </c>
      <c r="C235" s="1992">
        <v>1522.7308370255107</v>
      </c>
      <c r="D235" s="1983"/>
      <c r="E235" s="1984">
        <v>1145</v>
      </c>
      <c r="F235" s="1990">
        <v>140.25949208981825</v>
      </c>
      <c r="H235" s="1981">
        <v>1145</v>
      </c>
      <c r="I235" s="1992">
        <v>1044.0166286027124</v>
      </c>
      <c r="J235" s="1987"/>
      <c r="K235" s="1984">
        <v>1145</v>
      </c>
      <c r="L235" s="1990">
        <v>118.20507691827216</v>
      </c>
      <c r="N235" s="1981">
        <v>1145</v>
      </c>
      <c r="O235" s="1992">
        <v>1684.4947265179624</v>
      </c>
      <c r="P235" s="1987"/>
      <c r="Q235" s="1984">
        <v>1145</v>
      </c>
      <c r="R235" s="1990">
        <v>143.64072132237803</v>
      </c>
      <c r="T235" s="1981">
        <v>1145</v>
      </c>
      <c r="U235" s="1992">
        <v>4116.3978259146252</v>
      </c>
      <c r="V235" s="1987"/>
      <c r="W235" s="1989">
        <v>1145</v>
      </c>
      <c r="X235" s="1990">
        <v>213.31629187960337</v>
      </c>
      <c r="Z235" s="1991">
        <v>1145</v>
      </c>
      <c r="AA235" s="1992">
        <v>1826.1817820974077</v>
      </c>
      <c r="AB235" s="1987"/>
      <c r="AC235" s="1989">
        <v>1145</v>
      </c>
      <c r="AD235" s="1990">
        <v>163.26029537593351</v>
      </c>
      <c r="AF235" s="2007">
        <v>1145</v>
      </c>
      <c r="AG235" s="2011">
        <f t="shared" si="6"/>
        <v>2038.7643600316437</v>
      </c>
      <c r="AH235" s="2009"/>
      <c r="AI235" s="2007">
        <v>1145</v>
      </c>
      <c r="AJ235" s="2012">
        <f t="shared" si="7"/>
        <v>155.73637551720105</v>
      </c>
    </row>
    <row r="236" spans="2:36" x14ac:dyDescent="0.25">
      <c r="B236" s="1981">
        <v>1150</v>
      </c>
      <c r="C236" s="1992">
        <v>1521.9761834856147</v>
      </c>
      <c r="D236" s="1983"/>
      <c r="E236" s="1984">
        <v>1150</v>
      </c>
      <c r="F236" s="1990">
        <v>140.0395805155826</v>
      </c>
      <c r="H236" s="1981">
        <v>1150</v>
      </c>
      <c r="I236" s="1992">
        <v>1043.1265982794671</v>
      </c>
      <c r="J236" s="1987"/>
      <c r="K236" s="1984">
        <v>1150</v>
      </c>
      <c r="L236" s="1990">
        <v>118.03125906557388</v>
      </c>
      <c r="N236" s="1981">
        <v>1150</v>
      </c>
      <c r="O236" s="1992">
        <v>1683.6384323992081</v>
      </c>
      <c r="P236" s="1987"/>
      <c r="Q236" s="1984">
        <v>1150</v>
      </c>
      <c r="R236" s="1990">
        <v>143.41153597854606</v>
      </c>
      <c r="T236" s="1981">
        <v>1150</v>
      </c>
      <c r="U236" s="1992">
        <v>4112.2935246188081</v>
      </c>
      <c r="V236" s="1987"/>
      <c r="W236" s="1989">
        <v>1150</v>
      </c>
      <c r="X236" s="1990">
        <v>212.99215430894844</v>
      </c>
      <c r="Z236" s="1991">
        <v>1150</v>
      </c>
      <c r="AA236" s="1992">
        <v>1833.2621036072526</v>
      </c>
      <c r="AB236" s="1987"/>
      <c r="AC236" s="1989">
        <v>1150</v>
      </c>
      <c r="AD236" s="1990">
        <v>163.20857440901847</v>
      </c>
      <c r="AF236" s="2007">
        <v>1150</v>
      </c>
      <c r="AG236" s="2011">
        <f t="shared" si="6"/>
        <v>2038.8593684780703</v>
      </c>
      <c r="AH236" s="2009"/>
      <c r="AI236" s="2007">
        <v>1150</v>
      </c>
      <c r="AJ236" s="2012">
        <f t="shared" si="7"/>
        <v>155.53662085553387</v>
      </c>
    </row>
    <row r="237" spans="2:36" x14ac:dyDescent="0.25">
      <c r="B237" s="1981">
        <v>1155</v>
      </c>
      <c r="C237" s="1992">
        <v>1521.2299378162686</v>
      </c>
      <c r="D237" s="1983"/>
      <c r="E237" s="1984">
        <v>1155</v>
      </c>
      <c r="F237" s="1990">
        <v>139.82162629021082</v>
      </c>
      <c r="H237" s="1981">
        <v>1155</v>
      </c>
      <c r="I237" s="1992">
        <v>1042.244265579691</v>
      </c>
      <c r="J237" s="1987"/>
      <c r="K237" s="1984">
        <v>1155</v>
      </c>
      <c r="L237" s="1990">
        <v>117.85894612934918</v>
      </c>
      <c r="N237" s="1981">
        <v>1155</v>
      </c>
      <c r="O237" s="1992">
        <v>1682.7895520823472</v>
      </c>
      <c r="P237" s="1987"/>
      <c r="Q237" s="1984">
        <v>1155</v>
      </c>
      <c r="R237" s="1990">
        <v>143.18433492340515</v>
      </c>
      <c r="T237" s="1981">
        <v>1155</v>
      </c>
      <c r="U237" s="1992">
        <v>4108.1962201312081</v>
      </c>
      <c r="V237" s="1987"/>
      <c r="W237" s="1989">
        <v>1155</v>
      </c>
      <c r="X237" s="1990">
        <v>212.67028279881262</v>
      </c>
      <c r="Z237" s="1991">
        <v>1155</v>
      </c>
      <c r="AA237" s="1992">
        <v>1840.3494219253137</v>
      </c>
      <c r="AB237" s="1987"/>
      <c r="AC237" s="1989">
        <v>1155</v>
      </c>
      <c r="AD237" s="1990">
        <v>163.15911950262281</v>
      </c>
      <c r="AF237" s="2007">
        <v>1155</v>
      </c>
      <c r="AG237" s="2011">
        <f t="shared" si="6"/>
        <v>2038.9618795069659</v>
      </c>
      <c r="AH237" s="2009"/>
      <c r="AI237" s="2007">
        <v>1155</v>
      </c>
      <c r="AJ237" s="2012">
        <f t="shared" si="7"/>
        <v>155.33886192888014</v>
      </c>
    </row>
    <row r="238" spans="2:36" x14ac:dyDescent="0.25">
      <c r="B238" s="1981">
        <v>1160</v>
      </c>
      <c r="C238" s="1992">
        <v>1520.4919923391001</v>
      </c>
      <c r="D238" s="1983"/>
      <c r="E238" s="1984">
        <v>1160</v>
      </c>
      <c r="F238" s="1990">
        <v>139.60560410315676</v>
      </c>
      <c r="H238" s="1981">
        <v>1160</v>
      </c>
      <c r="I238" s="1992">
        <v>1041.3695310185421</v>
      </c>
      <c r="J238" s="1987"/>
      <c r="K238" s="1984">
        <v>1160</v>
      </c>
      <c r="L238" s="1990">
        <v>117.68811864947121</v>
      </c>
      <c r="N238" s="1981">
        <v>1160</v>
      </c>
      <c r="O238" s="1992">
        <v>1681.947989699252</v>
      </c>
      <c r="P238" s="1987"/>
      <c r="Q238" s="1984">
        <v>1160</v>
      </c>
      <c r="R238" s="1990">
        <v>142.95909249805024</v>
      </c>
      <c r="T238" s="1981">
        <v>1160</v>
      </c>
      <c r="U238" s="1992">
        <v>4104.1058219758561</v>
      </c>
      <c r="V238" s="1987"/>
      <c r="W238" s="1989">
        <v>1160</v>
      </c>
      <c r="X238" s="1990">
        <v>212.35064804668926</v>
      </c>
      <c r="Z238" s="1991">
        <v>1160</v>
      </c>
      <c r="AA238" s="1992">
        <v>1847.4436465756239</v>
      </c>
      <c r="AB238" s="1987"/>
      <c r="AC238" s="1989">
        <v>1160</v>
      </c>
      <c r="AD238" s="1990">
        <v>163.11190135423962</v>
      </c>
      <c r="AF238" s="2007">
        <v>1160</v>
      </c>
      <c r="AG238" s="2011">
        <f t="shared" si="6"/>
        <v>2039.071796321675</v>
      </c>
      <c r="AH238" s="2009"/>
      <c r="AI238" s="2007">
        <v>1160</v>
      </c>
      <c r="AJ238" s="2012">
        <f t="shared" si="7"/>
        <v>155.14307293032141</v>
      </c>
    </row>
    <row r="239" spans="2:36" x14ac:dyDescent="0.25">
      <c r="B239" s="1981">
        <v>1165</v>
      </c>
      <c r="C239" s="1992">
        <v>1519.7622412130986</v>
      </c>
      <c r="D239" s="1983"/>
      <c r="E239" s="1984">
        <v>1165</v>
      </c>
      <c r="F239" s="1990">
        <v>139.39148907839078</v>
      </c>
      <c r="H239" s="1981">
        <v>1165</v>
      </c>
      <c r="I239" s="1992">
        <v>1040.5022968184985</v>
      </c>
      <c r="J239" s="1987"/>
      <c r="K239" s="1984">
        <v>1165</v>
      </c>
      <c r="L239" s="1990">
        <v>117.51875749989257</v>
      </c>
      <c r="N239" s="1981">
        <v>1165</v>
      </c>
      <c r="O239" s="1992">
        <v>1681.113651027599</v>
      </c>
      <c r="P239" s="1987"/>
      <c r="Q239" s="1984">
        <v>1165</v>
      </c>
      <c r="R239" s="1990">
        <v>142.73578348407139</v>
      </c>
      <c r="T239" s="1981">
        <v>1165</v>
      </c>
      <c r="U239" s="1992">
        <v>4100.0222412300182</v>
      </c>
      <c r="V239" s="1987"/>
      <c r="W239" s="1989">
        <v>1165</v>
      </c>
      <c r="X239" s="1990">
        <v>212.03322125311877</v>
      </c>
      <c r="Z239" s="1991">
        <v>1165</v>
      </c>
      <c r="AA239" s="1992">
        <v>1854.5446886354491</v>
      </c>
      <c r="AB239" s="1987"/>
      <c r="AC239" s="1989">
        <v>1165</v>
      </c>
      <c r="AD239" s="1990">
        <v>163.06689116440933</v>
      </c>
      <c r="AF239" s="2007">
        <v>1165</v>
      </c>
      <c r="AG239" s="2011">
        <f t="shared" si="6"/>
        <v>2039.1890237849325</v>
      </c>
      <c r="AH239" s="2009"/>
      <c r="AI239" s="2007">
        <v>1165</v>
      </c>
      <c r="AJ239" s="2012">
        <f t="shared" si="7"/>
        <v>154.94922849597657</v>
      </c>
    </row>
    <row r="240" spans="2:36" x14ac:dyDescent="0.25">
      <c r="B240" s="1981">
        <v>1170</v>
      </c>
      <c r="C240" s="1992">
        <v>1519.04058039553</v>
      </c>
      <c r="D240" s="1983"/>
      <c r="E240" s="1984">
        <v>1170</v>
      </c>
      <c r="F240" s="1990">
        <v>139.1792567651145</v>
      </c>
      <c r="H240" s="1981">
        <v>1170</v>
      </c>
      <c r="I240" s="1992">
        <v>1039.6424668728903</v>
      </c>
      <c r="J240" s="1987"/>
      <c r="K240" s="1984">
        <v>1170</v>
      </c>
      <c r="L240" s="1990">
        <v>117.35084388150703</v>
      </c>
      <c r="N240" s="1981">
        <v>1170</v>
      </c>
      <c r="O240" s="1992">
        <v>1680.2864434557061</v>
      </c>
      <c r="P240" s="1987"/>
      <c r="Q240" s="1984">
        <v>1170</v>
      </c>
      <c r="R240" s="1990">
        <v>142.51438309414402</v>
      </c>
      <c r="T240" s="1981">
        <v>1170</v>
      </c>
      <c r="U240" s="1992">
        <v>4095.9453904910142</v>
      </c>
      <c r="V240" s="1987"/>
      <c r="W240" s="1989">
        <v>1170</v>
      </c>
      <c r="X240" s="1990">
        <v>211.71797411094067</v>
      </c>
      <c r="Z240" s="1991">
        <v>1170</v>
      </c>
      <c r="AA240" s="1992">
        <v>1861.6524607021054</v>
      </c>
      <c r="AB240" s="1987"/>
      <c r="AC240" s="1989">
        <v>1170</v>
      </c>
      <c r="AD240" s="1990">
        <v>163.02406062597129</v>
      </c>
      <c r="AF240" s="2007">
        <v>1170</v>
      </c>
      <c r="AG240" s="2011">
        <f t="shared" si="6"/>
        <v>2039.3134683834492</v>
      </c>
      <c r="AH240" s="2009"/>
      <c r="AI240" s="2007">
        <v>1170</v>
      </c>
      <c r="AJ240" s="2012">
        <f t="shared" si="7"/>
        <v>154.75730369553551</v>
      </c>
    </row>
    <row r="241" spans="2:36" x14ac:dyDescent="0.25">
      <c r="B241" s="1981">
        <v>1175</v>
      </c>
      <c r="C241" s="1992">
        <v>1518.3269076038291</v>
      </c>
      <c r="D241" s="1983"/>
      <c r="E241" s="1984">
        <v>1175</v>
      </c>
      <c r="F241" s="1990">
        <v>138.9688831287128</v>
      </c>
      <c r="H241" s="1981">
        <v>1175</v>
      </c>
      <c r="I241" s="1992">
        <v>1038.7899467103518</v>
      </c>
      <c r="J241" s="1987"/>
      <c r="K241" s="1984">
        <v>1175</v>
      </c>
      <c r="L241" s="1990">
        <v>117.18435931519285</v>
      </c>
      <c r="N241" s="1981">
        <v>1175</v>
      </c>
      <c r="O241" s="1992">
        <v>1679.466275948253</v>
      </c>
      <c r="P241" s="1987"/>
      <c r="Q241" s="1984">
        <v>1175</v>
      </c>
      <c r="R241" s="1990">
        <v>142.29486696285414</v>
      </c>
      <c r="T241" s="1981">
        <v>1175</v>
      </c>
      <c r="U241" s="1992">
        <v>4091.8751838438588</v>
      </c>
      <c r="V241" s="1987"/>
      <c r="W241" s="1989">
        <v>1175</v>
      </c>
      <c r="X241" s="1990">
        <v>211.4048787948179</v>
      </c>
      <c r="Z241" s="1991">
        <v>1175</v>
      </c>
      <c r="AA241" s="1992">
        <v>1868.7668768606106</v>
      </c>
      <c r="AB241" s="1987"/>
      <c r="AC241" s="1989">
        <v>1175</v>
      </c>
      <c r="AD241" s="1990">
        <v>162.98338191358872</v>
      </c>
      <c r="AF241" s="2007">
        <v>1175</v>
      </c>
      <c r="AG241" s="2011">
        <f t="shared" si="6"/>
        <v>2039.4450381933807</v>
      </c>
      <c r="AH241" s="2009"/>
      <c r="AI241" s="2007">
        <v>1175</v>
      </c>
      <c r="AJ241" s="2012">
        <f t="shared" si="7"/>
        <v>154.56727402303326</v>
      </c>
    </row>
    <row r="242" spans="2:36" x14ac:dyDescent="0.25">
      <c r="B242" s="1981">
        <v>1180</v>
      </c>
      <c r="C242" s="1992">
        <v>1517.6211222784764</v>
      </c>
      <c r="D242" s="1983"/>
      <c r="E242" s="1984">
        <v>1180</v>
      </c>
      <c r="F242" s="1990">
        <v>138.76034454193768</v>
      </c>
      <c r="H242" s="1981">
        <v>1180</v>
      </c>
      <c r="I242" s="1992">
        <v>1037.9446434601891</v>
      </c>
      <c r="J242" s="1987"/>
      <c r="K242" s="1984">
        <v>1180</v>
      </c>
      <c r="L242" s="1990">
        <v>117.01928563503397</v>
      </c>
      <c r="N242" s="1981">
        <v>1180</v>
      </c>
      <c r="O242" s="1992">
        <v>1678.6530590128973</v>
      </c>
      <c r="P242" s="1987"/>
      <c r="Q242" s="1984">
        <v>1180</v>
      </c>
      <c r="R242" s="1990">
        <v>142.07721113776174</v>
      </c>
      <c r="T242" s="1981">
        <v>1180</v>
      </c>
      <c r="U242" s="1992">
        <v>4087.8115368297545</v>
      </c>
      <c r="V242" s="1987"/>
      <c r="W242" s="1989">
        <v>1180</v>
      </c>
      <c r="X242" s="1990">
        <v>211.09390795102917</v>
      </c>
      <c r="Z242" s="1991">
        <v>1180</v>
      </c>
      <c r="AA242" s="1992">
        <v>1875.8878526521694</v>
      </c>
      <c r="AB242" s="1987"/>
      <c r="AC242" s="1989">
        <v>1180</v>
      </c>
      <c r="AD242" s="1990">
        <v>162.94482767353981</v>
      </c>
      <c r="AF242" s="2007">
        <v>1180</v>
      </c>
      <c r="AG242" s="2011">
        <f t="shared" si="6"/>
        <v>2039.5836428466973</v>
      </c>
      <c r="AH242" s="2009"/>
      <c r="AI242" s="2007">
        <v>1180</v>
      </c>
      <c r="AJ242" s="2012">
        <f t="shared" si="7"/>
        <v>154.37911538786048</v>
      </c>
    </row>
    <row r="243" spans="2:36" x14ac:dyDescent="0.25">
      <c r="B243" s="1981">
        <v>1185</v>
      </c>
      <c r="C243" s="1992">
        <v>1516.9231255467987</v>
      </c>
      <c r="D243" s="1983"/>
      <c r="E243" s="1984">
        <v>1185</v>
      </c>
      <c r="F243" s="1990">
        <v>138.55361777631256</v>
      </c>
      <c r="H243" s="1981">
        <v>1185</v>
      </c>
      <c r="I243" s="1992">
        <v>1037.1064658186162</v>
      </c>
      <c r="J243" s="1987"/>
      <c r="K243" s="1984">
        <v>1185</v>
      </c>
      <c r="L243" s="1990">
        <v>116.85560498171155</v>
      </c>
      <c r="N243" s="1981">
        <v>1185</v>
      </c>
      <c r="O243" s="1992">
        <v>1677.8467046677133</v>
      </c>
      <c r="P243" s="1987"/>
      <c r="Q243" s="1984">
        <v>1185</v>
      </c>
      <c r="R243" s="1990">
        <v>141.86139207068683</v>
      </c>
      <c r="T243" s="1981">
        <v>1185</v>
      </c>
      <c r="U243" s="1992">
        <v>4083.7543664153764</v>
      </c>
      <c r="V243" s="1987"/>
      <c r="W243" s="1989">
        <v>1185</v>
      </c>
      <c r="X243" s="1990">
        <v>210.78503468751975</v>
      </c>
      <c r="Z243" s="1991">
        <v>1185</v>
      </c>
      <c r="AA243" s="1992">
        <v>1883.0153050434526</v>
      </c>
      <c r="AB243" s="1987"/>
      <c r="AC243" s="1989">
        <v>1185</v>
      </c>
      <c r="AD243" s="1990">
        <v>162.90837101377059</v>
      </c>
      <c r="AF243" s="2007">
        <v>1185</v>
      </c>
      <c r="AG243" s="2011">
        <f t="shared" si="6"/>
        <v>2039.7291934983914</v>
      </c>
      <c r="AH243" s="2009"/>
      <c r="AI243" s="2007">
        <v>1185</v>
      </c>
      <c r="AJ243" s="2012">
        <f t="shared" si="7"/>
        <v>154.19280410600027</v>
      </c>
    </row>
    <row r="244" spans="2:36" x14ac:dyDescent="0.25">
      <c r="B244" s="1981">
        <v>1190</v>
      </c>
      <c r="C244" s="1992">
        <v>1516.232820187684</v>
      </c>
      <c r="D244" s="1983"/>
      <c r="E244" s="1984">
        <v>1190</v>
      </c>
      <c r="F244" s="1990">
        <v>138.34867999375575</v>
      </c>
      <c r="H244" s="1981">
        <v>1190</v>
      </c>
      <c r="I244" s="1992">
        <v>1036.2753240158447</v>
      </c>
      <c r="J244" s="1987"/>
      <c r="K244" s="1984">
        <v>1190</v>
      </c>
      <c r="L244" s="1990">
        <v>116.69329979606431</v>
      </c>
      <c r="N244" s="1981">
        <v>1190</v>
      </c>
      <c r="O244" s="1992">
        <v>1677.047126409464</v>
      </c>
      <c r="P244" s="1987"/>
      <c r="Q244" s="1984">
        <v>1190</v>
      </c>
      <c r="R244" s="1990">
        <v>141.64738660921759</v>
      </c>
      <c r="T244" s="1981">
        <v>1190</v>
      </c>
      <c r="U244" s="1992">
        <v>4079.7035909629108</v>
      </c>
      <c r="V244" s="1987"/>
      <c r="W244" s="1989">
        <v>1190</v>
      </c>
      <c r="X244" s="1990">
        <v>210.47823256420213</v>
      </c>
      <c r="Z244" s="1991">
        <v>1190</v>
      </c>
      <c r="AA244" s="1992">
        <v>1890.1491523966486</v>
      </c>
      <c r="AB244" s="1987"/>
      <c r="AC244" s="1989">
        <v>1190</v>
      </c>
      <c r="AD244" s="1990">
        <v>162.87398549419311</v>
      </c>
      <c r="AF244" s="2007">
        <v>1190</v>
      </c>
      <c r="AG244" s="2011">
        <f t="shared" si="6"/>
        <v>2039.8816027945104</v>
      </c>
      <c r="AH244" s="2009"/>
      <c r="AI244" s="2007">
        <v>1190</v>
      </c>
      <c r="AJ244" s="2012">
        <f t="shared" si="7"/>
        <v>154.00831689148657</v>
      </c>
    </row>
    <row r="245" spans="2:36" x14ac:dyDescent="0.25">
      <c r="B245" s="1981">
        <v>1195</v>
      </c>
      <c r="C245" s="1992">
        <v>1515.5501105971773</v>
      </c>
      <c r="D245" s="1983"/>
      <c r="E245" s="1984">
        <v>1195</v>
      </c>
      <c r="F245" s="1990">
        <v>138.14550873841287</v>
      </c>
      <c r="H245" s="1981">
        <v>1195</v>
      </c>
      <c r="I245" s="1992">
        <v>1035.4511297839981</v>
      </c>
      <c r="J245" s="1987"/>
      <c r="K245" s="1984">
        <v>1195</v>
      </c>
      <c r="L245" s="1990">
        <v>116.53235281280736</v>
      </c>
      <c r="N245" s="1981">
        <v>1195</v>
      </c>
      <c r="O245" s="1992">
        <v>1676.2542391826639</v>
      </c>
      <c r="P245" s="1987"/>
      <c r="Q245" s="1984">
        <v>1195</v>
      </c>
      <c r="R245" s="1990">
        <v>141.43517198843028</v>
      </c>
      <c r="T245" s="1981">
        <v>1195</v>
      </c>
      <c r="U245" s="1992">
        <v>4075.6591302008678</v>
      </c>
      <c r="V245" s="1987"/>
      <c r="W245" s="1989">
        <v>1195</v>
      </c>
      <c r="X245" s="1990">
        <v>210.17347558350059</v>
      </c>
      <c r="Z245" s="1991">
        <v>1195</v>
      </c>
      <c r="AA245" s="1992">
        <v>1897.2893144402685</v>
      </c>
      <c r="AB245" s="1987"/>
      <c r="AC245" s="1989">
        <v>1195</v>
      </c>
      <c r="AD245" s="1990">
        <v>162.84164511723182</v>
      </c>
      <c r="AF245" s="2007">
        <v>1195</v>
      </c>
      <c r="AG245" s="2011">
        <f t="shared" si="6"/>
        <v>2040.0407848409948</v>
      </c>
      <c r="AH245" s="2009"/>
      <c r="AI245" s="2007">
        <v>1195</v>
      </c>
      <c r="AJ245" s="2012">
        <f t="shared" si="7"/>
        <v>153.82563084807657</v>
      </c>
    </row>
    <row r="246" spans="2:36" x14ac:dyDescent="0.25">
      <c r="B246" s="1981">
        <v>1200</v>
      </c>
      <c r="C246" s="1992">
        <v>1514.8749027549395</v>
      </c>
      <c r="D246" s="1983"/>
      <c r="E246" s="1984">
        <v>1200</v>
      </c>
      <c r="F246" s="1990">
        <v>137.94408192869369</v>
      </c>
      <c r="H246" s="1981">
        <v>1200</v>
      </c>
      <c r="I246" s="1992">
        <v>1034.6337963258334</v>
      </c>
      <c r="J246" s="1987"/>
      <c r="K246" s="1984">
        <v>1200</v>
      </c>
      <c r="L246" s="1990">
        <v>116.37274705441094</v>
      </c>
      <c r="N246" s="1981">
        <v>1200</v>
      </c>
      <c r="O246" s="1992">
        <v>1675.4679593494213</v>
      </c>
      <c r="P246" s="1987"/>
      <c r="Q246" s="1984">
        <v>1200</v>
      </c>
      <c r="R246" s="1990">
        <v>141.224725822816</v>
      </c>
      <c r="T246" s="1981">
        <v>1200</v>
      </c>
      <c r="U246" s="1992">
        <v>4071.6209051956221</v>
      </c>
      <c r="V246" s="1987"/>
      <c r="W246" s="1989">
        <v>1200</v>
      </c>
      <c r="X246" s="1990">
        <v>209.87073818113245</v>
      </c>
      <c r="Z246" s="1991">
        <v>1200</v>
      </c>
      <c r="AA246" s="1992">
        <v>1904.4357122406839</v>
      </c>
      <c r="AB246" s="1987"/>
      <c r="AC246" s="1989">
        <v>1200</v>
      </c>
      <c r="AD246" s="1990">
        <v>162.81132431860385</v>
      </c>
      <c r="AF246" s="2007">
        <v>1200</v>
      </c>
      <c r="AG246" s="2011">
        <f t="shared" si="6"/>
        <v>2040.2066551732999</v>
      </c>
      <c r="AH246" s="2009"/>
      <c r="AI246" s="2007">
        <v>1200</v>
      </c>
      <c r="AJ246" s="2012">
        <f t="shared" si="7"/>
        <v>153.64472346113138</v>
      </c>
    </row>
    <row r="247" spans="2:36" x14ac:dyDescent="0.25">
      <c r="B247" s="1981">
        <v>1205</v>
      </c>
      <c r="C247" s="1992">
        <v>1514.2071041915272</v>
      </c>
      <c r="D247" s="1983"/>
      <c r="E247" s="1984">
        <v>1205</v>
      </c>
      <c r="F247" s="1990">
        <v>137.7443778495078</v>
      </c>
      <c r="H247" s="1981">
        <v>1205</v>
      </c>
      <c r="I247" s="1992">
        <v>1033.8232382842309</v>
      </c>
      <c r="J247" s="1987"/>
      <c r="K247" s="1984">
        <v>1205</v>
      </c>
      <c r="L247" s="1990">
        <v>116.21446582513002</v>
      </c>
      <c r="N247" s="1981">
        <v>1205</v>
      </c>
      <c r="O247" s="1992">
        <v>1674.6882046600219</v>
      </c>
      <c r="P247" s="1987"/>
      <c r="Q247" s="1984">
        <v>1205</v>
      </c>
      <c r="R247" s="1990">
        <v>141.01602609841038</v>
      </c>
      <c r="T247" s="1981">
        <v>1205</v>
      </c>
      <c r="U247" s="1992">
        <v>4067.5888383236393</v>
      </c>
      <c r="V247" s="1987"/>
      <c r="W247" s="1989">
        <v>1205</v>
      </c>
      <c r="X247" s="1990">
        <v>209.56999521711842</v>
      </c>
      <c r="Z247" s="1991">
        <v>1205</v>
      </c>
      <c r="AA247" s="1992">
        <v>1911.5882681743637</v>
      </c>
      <c r="AB247" s="1987"/>
      <c r="AC247" s="1989">
        <v>1205</v>
      </c>
      <c r="AD247" s="1990">
        <v>162.78299795833004</v>
      </c>
      <c r="AF247" s="2007">
        <v>1205</v>
      </c>
      <c r="AG247" s="2011">
        <f t="shared" si="6"/>
        <v>2040.3791307267566</v>
      </c>
      <c r="AH247" s="2009"/>
      <c r="AI247" s="2007">
        <v>1205</v>
      </c>
      <c r="AJ247" s="2012">
        <f t="shared" si="7"/>
        <v>153.46557258969932</v>
      </c>
    </row>
    <row r="248" spans="2:36" x14ac:dyDescent="0.25">
      <c r="B248" s="1981">
        <v>1210</v>
      </c>
      <c r="C248" s="1992">
        <v>1513.546623956496</v>
      </c>
      <c r="D248" s="1983"/>
      <c r="E248" s="1984">
        <v>1210</v>
      </c>
      <c r="F248" s="1990">
        <v>137.54637514469113</v>
      </c>
      <c r="H248" s="1981">
        <v>1210</v>
      </c>
      <c r="I248" s="1992">
        <v>1033.0193717124546</v>
      </c>
      <c r="J248" s="1987"/>
      <c r="K248" s="1984">
        <v>1210</v>
      </c>
      <c r="L248" s="1990">
        <v>116.05749270518163</v>
      </c>
      <c r="N248" s="1981">
        <v>1210</v>
      </c>
      <c r="O248" s="1992">
        <v>1673.914894224255</v>
      </c>
      <c r="P248" s="1987"/>
      <c r="Q248" s="1984">
        <v>1210</v>
      </c>
      <c r="R248" s="1990">
        <v>140.80905116511531</v>
      </c>
      <c r="T248" s="1981">
        <v>1210</v>
      </c>
      <c r="U248" s="1992">
        <v>4063.562853244428</v>
      </c>
      <c r="V248" s="1987"/>
      <c r="W248" s="1989">
        <v>1210</v>
      </c>
      <c r="X248" s="1990">
        <v>209.27122196701643</v>
      </c>
      <c r="Z248" s="1991">
        <v>1210</v>
      </c>
      <c r="AA248" s="1992">
        <v>1918.7469059008126</v>
      </c>
      <c r="AB248" s="1987"/>
      <c r="AC248" s="1989">
        <v>1210</v>
      </c>
      <c r="AD248" s="1990">
        <v>162.75664131196808</v>
      </c>
      <c r="AF248" s="2007">
        <v>1210</v>
      </c>
      <c r="AG248" s="2011">
        <f t="shared" si="6"/>
        <v>2040.5581298076893</v>
      </c>
      <c r="AH248" s="2009"/>
      <c r="AI248" s="2007">
        <v>1210</v>
      </c>
      <c r="AJ248" s="2012">
        <f t="shared" si="7"/>
        <v>153.2881564587945</v>
      </c>
    </row>
    <row r="249" spans="2:36" x14ac:dyDescent="0.25">
      <c r="B249" s="1981">
        <v>1215</v>
      </c>
      <c r="C249" s="1992">
        <v>1512.8933725872737</v>
      </c>
      <c r="D249" s="1983"/>
      <c r="E249" s="1984">
        <v>1215</v>
      </c>
      <c r="F249" s="1990">
        <v>137.35005280962199</v>
      </c>
      <c r="H249" s="1981">
        <v>1215</v>
      </c>
      <c r="I249" s="1992">
        <v>1032.2221140451315</v>
      </c>
      <c r="J249" s="1987"/>
      <c r="K249" s="1984">
        <v>1215</v>
      </c>
      <c r="L249" s="1990">
        <v>115.90181154506857</v>
      </c>
      <c r="N249" s="1981">
        <v>1215</v>
      </c>
      <c r="O249" s="1992">
        <v>1673.1479484834322</v>
      </c>
      <c r="P249" s="1987"/>
      <c r="Q249" s="1984">
        <v>1215</v>
      </c>
      <c r="R249" s="1990">
        <v>140.60377972921387</v>
      </c>
      <c r="T249" s="1981">
        <v>1215</v>
      </c>
      <c r="U249" s="1992">
        <v>4059.5132626316531</v>
      </c>
      <c r="V249" s="1987"/>
      <c r="W249" s="1989">
        <v>1215</v>
      </c>
      <c r="X249" s="1990">
        <v>208.96854682798937</v>
      </c>
      <c r="Z249" s="1991">
        <v>1215</v>
      </c>
      <c r="AA249" s="1992">
        <v>1925.8819380936993</v>
      </c>
      <c r="AB249" s="1987"/>
      <c r="AC249" s="1989">
        <v>1215</v>
      </c>
      <c r="AD249" s="1990">
        <v>162.72638277668119</v>
      </c>
      <c r="AF249" s="2007">
        <v>1215</v>
      </c>
      <c r="AG249" s="2011">
        <f t="shared" si="6"/>
        <v>2040.7317271682382</v>
      </c>
      <c r="AH249" s="2009"/>
      <c r="AI249" s="2007">
        <v>1215</v>
      </c>
      <c r="AJ249" s="2012">
        <f t="shared" si="7"/>
        <v>153.11011473771501</v>
      </c>
    </row>
    <row r="250" spans="2:36" x14ac:dyDescent="0.25">
      <c r="B250" s="1981">
        <v>1220</v>
      </c>
      <c r="C250" s="1992">
        <v>1512.2472620788103</v>
      </c>
      <c r="D250" s="1983"/>
      <c r="E250" s="1984">
        <v>1220</v>
      </c>
      <c r="F250" s="1990">
        <v>137.15539018401662</v>
      </c>
      <c r="H250" s="1981">
        <v>1220</v>
      </c>
      <c r="I250" s="1992">
        <v>1031.4313840699567</v>
      </c>
      <c r="J250" s="1987"/>
      <c r="K250" s="1984">
        <v>1220</v>
      </c>
      <c r="L250" s="1990">
        <v>115.74740646003821</v>
      </c>
      <c r="N250" s="1981">
        <v>1220</v>
      </c>
      <c r="O250" s="1992">
        <v>1672.3872891831074</v>
      </c>
      <c r="P250" s="1987"/>
      <c r="Q250" s="1984">
        <v>1220</v>
      </c>
      <c r="R250" s="1990">
        <v>140.40019084606544</v>
      </c>
      <c r="T250" s="1981">
        <v>1220</v>
      </c>
      <c r="U250" s="1992">
        <v>4055.4487892934421</v>
      </c>
      <c r="V250" s="1987"/>
      <c r="W250" s="1989">
        <v>1220</v>
      </c>
      <c r="X250" s="1990">
        <v>208.66368288537308</v>
      </c>
      <c r="Z250" s="1991">
        <v>1220</v>
      </c>
      <c r="AA250" s="1992">
        <v>1933.0020875611517</v>
      </c>
      <c r="AB250" s="1987"/>
      <c r="AC250" s="1989">
        <v>1220</v>
      </c>
      <c r="AD250" s="1990">
        <v>162.69393543780492</v>
      </c>
      <c r="AF250" s="2007">
        <v>1220</v>
      </c>
      <c r="AG250" s="2011">
        <f t="shared" si="6"/>
        <v>2040.9033624372939</v>
      </c>
      <c r="AH250" s="2009"/>
      <c r="AI250" s="2007">
        <v>1220</v>
      </c>
      <c r="AJ250" s="2012">
        <f t="shared" si="7"/>
        <v>152.93212116265966</v>
      </c>
    </row>
    <row r="251" spans="2:36" x14ac:dyDescent="0.25">
      <c r="B251" s="1981">
        <v>1225</v>
      </c>
      <c r="C251" s="1992">
        <v>1511.6082058539571</v>
      </c>
      <c r="D251" s="1983"/>
      <c r="E251" s="1984">
        <v>1225</v>
      </c>
      <c r="F251" s="1990">
        <v>136.96236694490187</v>
      </c>
      <c r="H251" s="1981">
        <v>1225</v>
      </c>
      <c r="I251" s="1992">
        <v>1030.6471019000835</v>
      </c>
      <c r="J251" s="1987"/>
      <c r="K251" s="1984">
        <v>1225</v>
      </c>
      <c r="L251" s="1990">
        <v>115.59426182468158</v>
      </c>
      <c r="N251" s="1981">
        <v>1225</v>
      </c>
      <c r="O251" s="1992">
        <v>1671.6328393464596</v>
      </c>
      <c r="P251" s="1987"/>
      <c r="Q251" s="1984">
        <v>1225</v>
      </c>
      <c r="R251" s="1990">
        <v>140.19826391298358</v>
      </c>
      <c r="T251" s="1981">
        <v>1225</v>
      </c>
      <c r="U251" s="1992">
        <v>4051.390587819652</v>
      </c>
      <c r="V251" s="1987"/>
      <c r="W251" s="1989">
        <v>1225</v>
      </c>
      <c r="X251" s="1990">
        <v>208.36079817836412</v>
      </c>
      <c r="Z251" s="1991">
        <v>1225</v>
      </c>
      <c r="AA251" s="1992">
        <v>1940.1285088930224</v>
      </c>
      <c r="AB251" s="1987"/>
      <c r="AC251" s="1989">
        <v>1225</v>
      </c>
      <c r="AD251" s="1990">
        <v>162.66346733453597</v>
      </c>
      <c r="AF251" s="2007">
        <v>1225</v>
      </c>
      <c r="AG251" s="2011">
        <f t="shared" si="6"/>
        <v>2041.0814487626351</v>
      </c>
      <c r="AH251" s="2009"/>
      <c r="AI251" s="2007">
        <v>1225</v>
      </c>
      <c r="AJ251" s="2012">
        <f t="shared" si="7"/>
        <v>152.75583163909343</v>
      </c>
    </row>
    <row r="252" spans="2:36" x14ac:dyDescent="0.25">
      <c r="B252" s="1981">
        <v>1230</v>
      </c>
      <c r="C252" s="1992">
        <v>1510.9761187345723</v>
      </c>
      <c r="D252" s="1983"/>
      <c r="E252" s="1984">
        <v>1230</v>
      </c>
      <c r="F252" s="1990">
        <v>136.77096309975991</v>
      </c>
      <c r="H252" s="1981">
        <v>1230</v>
      </c>
      <c r="I252" s="1992">
        <v>1029.8691889471913</v>
      </c>
      <c r="J252" s="1987"/>
      <c r="K252" s="1984">
        <v>1230</v>
      </c>
      <c r="L252" s="1990">
        <v>115.44236226766114</v>
      </c>
      <c r="N252" s="1981">
        <v>1230</v>
      </c>
      <c r="O252" s="1992">
        <v>1670.8845232483202</v>
      </c>
      <c r="P252" s="1987"/>
      <c r="Q252" s="1984">
        <v>1230</v>
      </c>
      <c r="R252" s="1990">
        <v>139.99797866228465</v>
      </c>
      <c r="T252" s="1981">
        <v>1230</v>
      </c>
      <c r="U252" s="1992">
        <v>4047.3385817241306</v>
      </c>
      <c r="V252" s="1987"/>
      <c r="W252" s="1989">
        <v>1230</v>
      </c>
      <c r="X252" s="1990">
        <v>208.05986856994321</v>
      </c>
      <c r="Z252" s="1991">
        <v>1230</v>
      </c>
      <c r="AA252" s="1992">
        <v>1947.2611256031628</v>
      </c>
      <c r="AB252" s="1987"/>
      <c r="AC252" s="1989">
        <v>1230</v>
      </c>
      <c r="AD252" s="1990">
        <v>162.63495432985516</v>
      </c>
      <c r="AF252" s="2007">
        <v>1230</v>
      </c>
      <c r="AG252" s="2011">
        <f t="shared" si="6"/>
        <v>2041.2659076514756</v>
      </c>
      <c r="AH252" s="2009"/>
      <c r="AI252" s="2007">
        <v>1230</v>
      </c>
      <c r="AJ252" s="2012">
        <f t="shared" si="7"/>
        <v>152.58122538590084</v>
      </c>
    </row>
    <row r="253" spans="2:36" x14ac:dyDescent="0.25">
      <c r="B253" s="1981">
        <v>1235</v>
      </c>
      <c r="C253" s="1992">
        <v>1510.3509169133295</v>
      </c>
      <c r="D253" s="1983"/>
      <c r="E253" s="1984">
        <v>1235</v>
      </c>
      <c r="F253" s="1990">
        <v>136.58115897983774</v>
      </c>
      <c r="H253" s="1981">
        <v>1235</v>
      </c>
      <c r="I253" s="1992">
        <v>1029.097567895207</v>
      </c>
      <c r="J253" s="1987"/>
      <c r="K253" s="1984">
        <v>1235</v>
      </c>
      <c r="L253" s="1990">
        <v>115.2916926665681</v>
      </c>
      <c r="N253" s="1981">
        <v>1235</v>
      </c>
      <c r="O253" s="1992">
        <v>1670.1422663898436</v>
      </c>
      <c r="P253" s="1987"/>
      <c r="Q253" s="1984">
        <v>1235</v>
      </c>
      <c r="R253" s="1990">
        <v>139.79931515450619</v>
      </c>
      <c r="T253" s="1981">
        <v>1235</v>
      </c>
      <c r="U253" s="1992">
        <v>4043.2926957593681</v>
      </c>
      <c r="V253" s="1987"/>
      <c r="W253" s="1989">
        <v>1235</v>
      </c>
      <c r="X253" s="1990">
        <v>207.7608703139735</v>
      </c>
      <c r="Z253" s="1991">
        <v>1235</v>
      </c>
      <c r="AA253" s="1992">
        <v>1954.399862444063</v>
      </c>
      <c r="AB253" s="1987"/>
      <c r="AC253" s="1989">
        <v>1235</v>
      </c>
      <c r="AD253" s="1990">
        <v>162.60837267762585</v>
      </c>
      <c r="AF253" s="2007">
        <v>1235</v>
      </c>
      <c r="AG253" s="2011">
        <f t="shared" si="6"/>
        <v>2041.4566618803624</v>
      </c>
      <c r="AH253" s="2009"/>
      <c r="AI253" s="2007">
        <v>1235</v>
      </c>
      <c r="AJ253" s="2012">
        <f t="shared" si="7"/>
        <v>152.4082819585023</v>
      </c>
    </row>
    <row r="254" spans="2:36" x14ac:dyDescent="0.25">
      <c r="B254" s="1981">
        <v>1240</v>
      </c>
      <c r="C254" s="1992">
        <v>1509.7325179261913</v>
      </c>
      <c r="D254" s="1983"/>
      <c r="E254" s="1984">
        <v>1240</v>
      </c>
      <c r="F254" s="1990">
        <v>136.39293523362065</v>
      </c>
      <c r="H254" s="1981">
        <v>1240</v>
      </c>
      <c r="I254" s="1992">
        <v>1028.3321626746567</v>
      </c>
      <c r="J254" s="1987"/>
      <c r="K254" s="1984">
        <v>1240</v>
      </c>
      <c r="L254" s="1990">
        <v>115.1422381429032</v>
      </c>
      <c r="N254" s="1981">
        <v>1240</v>
      </c>
      <c r="O254" s="1992">
        <v>1669.4059954737727</v>
      </c>
      <c r="P254" s="1987"/>
      <c r="Q254" s="1984">
        <v>1240</v>
      </c>
      <c r="R254" s="1990">
        <v>139.60225377179074</v>
      </c>
      <c r="T254" s="1981">
        <v>1240</v>
      </c>
      <c r="U254" s="1992">
        <v>4039.2528558915255</v>
      </c>
      <c r="V254" s="1987"/>
      <c r="W254" s="1989">
        <v>1240</v>
      </c>
      <c r="X254" s="1990">
        <v>207.4637800473204</v>
      </c>
      <c r="Z254" s="1991">
        <v>1240</v>
      </c>
      <c r="AA254" s="1992">
        <v>1961.5446453818802</v>
      </c>
      <c r="AB254" s="1987"/>
      <c r="AC254" s="1989">
        <v>1240</v>
      </c>
      <c r="AD254" s="1990">
        <v>162.58369901471292</v>
      </c>
      <c r="AF254" s="2007">
        <v>1240</v>
      </c>
      <c r="AG254" s="2011">
        <f t="shared" si="6"/>
        <v>2041.6536354696054</v>
      </c>
      <c r="AH254" s="2009"/>
      <c r="AI254" s="2007">
        <v>1240</v>
      </c>
      <c r="AJ254" s="2012">
        <f t="shared" si="7"/>
        <v>152.23698124206959</v>
      </c>
    </row>
    <row r="255" spans="2:36" x14ac:dyDescent="0.25">
      <c r="B255" s="1981">
        <v>1245</v>
      </c>
      <c r="C255" s="1992">
        <v>1509.1208406255664</v>
      </c>
      <c r="D255" s="1983"/>
      <c r="E255" s="1984">
        <v>1245</v>
      </c>
      <c r="F255" s="1990">
        <v>136.20627282046152</v>
      </c>
      <c r="H255" s="1981">
        <v>1245</v>
      </c>
      <c r="I255" s="1992">
        <v>1027.5728984376435</v>
      </c>
      <c r="J255" s="1987"/>
      <c r="K255" s="1984">
        <v>1245</v>
      </c>
      <c r="L255" s="1990">
        <v>114.9939840571793</v>
      </c>
      <c r="N255" s="1981">
        <v>1245</v>
      </c>
      <c r="O255" s="1992">
        <v>1668.6756383803211</v>
      </c>
      <c r="P255" s="1987"/>
      <c r="Q255" s="1984">
        <v>1245</v>
      </c>
      <c r="R255" s="1990">
        <v>139.40677521142607</v>
      </c>
      <c r="T255" s="1981">
        <v>1245</v>
      </c>
      <c r="U255" s="1992">
        <v>4035.2189892760598</v>
      </c>
      <c r="V255" s="1987"/>
      <c r="W255" s="1989">
        <v>1245</v>
      </c>
      <c r="X255" s="1990">
        <v>207.1685747821613</v>
      </c>
      <c r="Z255" s="1991">
        <v>1245</v>
      </c>
      <c r="AA255" s="1992">
        <v>1968.695401572078</v>
      </c>
      <c r="AB255" s="1987"/>
      <c r="AC255" s="1989">
        <v>1245</v>
      </c>
      <c r="AD255" s="1990">
        <v>162.56091035329393</v>
      </c>
      <c r="AF255" s="2007">
        <v>1245</v>
      </c>
      <c r="AG255" s="2011">
        <f t="shared" si="6"/>
        <v>2041.8567536583341</v>
      </c>
      <c r="AH255" s="2009"/>
      <c r="AI255" s="2007">
        <v>1245</v>
      </c>
      <c r="AJ255" s="2012">
        <f t="shared" si="7"/>
        <v>152.06730344490444</v>
      </c>
    </row>
    <row r="256" spans="2:36" x14ac:dyDescent="0.25">
      <c r="B256" s="1981">
        <v>1250</v>
      </c>
      <c r="C256" s="1992">
        <v>1508.5158051540873</v>
      </c>
      <c r="D256" s="1983"/>
      <c r="E256" s="1984">
        <v>1250</v>
      </c>
      <c r="F256" s="1990">
        <v>136.02115300436375</v>
      </c>
      <c r="H256" s="1981">
        <v>1250</v>
      </c>
      <c r="I256" s="1992">
        <v>1026.8197015334224</v>
      </c>
      <c r="J256" s="1987"/>
      <c r="K256" s="1984">
        <v>1250</v>
      </c>
      <c r="L256" s="1990">
        <v>114.84691600414124</v>
      </c>
      <c r="N256" s="1981">
        <v>1250</v>
      </c>
      <c r="O256" s="1992">
        <v>1667.9511241436169</v>
      </c>
      <c r="P256" s="1987"/>
      <c r="Q256" s="1984">
        <v>1250</v>
      </c>
      <c r="R256" s="1990">
        <v>139.21286047954442</v>
      </c>
      <c r="T256" s="1981">
        <v>1250</v>
      </c>
      <c r="U256" s="1992">
        <v>4031.1910242339436</v>
      </c>
      <c r="V256" s="1987"/>
      <c r="W256" s="1989">
        <v>1250</v>
      </c>
      <c r="X256" s="1990">
        <v>206.87523189847792</v>
      </c>
      <c r="Z256" s="1991">
        <v>1250</v>
      </c>
      <c r="AA256" s="1992">
        <v>1975.8520593356238</v>
      </c>
      <c r="AB256" s="1987"/>
      <c r="AC256" s="1989">
        <v>1250</v>
      </c>
      <c r="AD256" s="1990">
        <v>162.5399840733505</v>
      </c>
      <c r="AF256" s="2007">
        <v>1250</v>
      </c>
      <c r="AG256" s="2011">
        <f t="shared" si="6"/>
        <v>2042.0659428801391</v>
      </c>
      <c r="AH256" s="2009"/>
      <c r="AI256" s="2007">
        <v>1250</v>
      </c>
      <c r="AJ256" s="2012">
        <f t="shared" si="7"/>
        <v>151.89922909197557</v>
      </c>
    </row>
    <row r="257" spans="2:36" x14ac:dyDescent="0.25">
      <c r="B257" s="1981">
        <v>1255</v>
      </c>
      <c r="C257" s="1992">
        <v>1507.9173329190248</v>
      </c>
      <c r="D257" s="1983"/>
      <c r="E257" s="1984">
        <v>1255</v>
      </c>
      <c r="F257" s="1990">
        <v>135.83755734791237</v>
      </c>
      <c r="H257" s="1981">
        <v>1255</v>
      </c>
      <c r="I257" s="1992">
        <v>1026.0724994845555</v>
      </c>
      <c r="J257" s="1987"/>
      <c r="K257" s="1984">
        <v>1255</v>
      </c>
      <c r="L257" s="1990">
        <v>114.70101980809947</v>
      </c>
      <c r="N257" s="1981">
        <v>1255</v>
      </c>
      <c r="O257" s="1992">
        <v>1667.2323829287188</v>
      </c>
      <c r="P257" s="1987"/>
      <c r="Q257" s="1984">
        <v>1255</v>
      </c>
      <c r="R257" s="1990">
        <v>139.02049088496875</v>
      </c>
      <c r="T257" s="1981">
        <v>1255</v>
      </c>
      <c r="U257" s="1992">
        <v>4027.168890228445</v>
      </c>
      <c r="V257" s="1987"/>
      <c r="W257" s="1989">
        <v>1255</v>
      </c>
      <c r="X257" s="1990">
        <v>206.58372913673054</v>
      </c>
      <c r="Z257" s="1991">
        <v>1255</v>
      </c>
      <c r="AA257" s="1992">
        <v>1983.0145481357856</v>
      </c>
      <c r="AB257" s="1987"/>
      <c r="AC257" s="1989">
        <v>1255</v>
      </c>
      <c r="AD257" s="1990">
        <v>162.52089791534328</v>
      </c>
      <c r="AF257" s="2007">
        <v>1255</v>
      </c>
      <c r="AG257" s="2011">
        <f t="shared" si="6"/>
        <v>2042.2811307393058</v>
      </c>
      <c r="AH257" s="2009"/>
      <c r="AI257" s="2007">
        <v>1255</v>
      </c>
      <c r="AJ257" s="2012">
        <f t="shared" si="7"/>
        <v>151.73273901861089</v>
      </c>
    </row>
    <row r="258" spans="2:36" x14ac:dyDescent="0.25">
      <c r="B258" s="1981">
        <v>1260</v>
      </c>
      <c r="C258" s="1992">
        <v>1507.3253465673085</v>
      </c>
      <c r="D258" s="1983"/>
      <c r="E258" s="1984">
        <v>1260</v>
      </c>
      <c r="F258" s="1990">
        <v>135.65546770634947</v>
      </c>
      <c r="H258" s="1981">
        <v>1260</v>
      </c>
      <c r="I258" s="1992">
        <v>1025.3312209636395</v>
      </c>
      <c r="J258" s="1987"/>
      <c r="K258" s="1984">
        <v>1260</v>
      </c>
      <c r="L258" s="1990">
        <v>114.55628151837551</v>
      </c>
      <c r="N258" s="1981">
        <v>1260</v>
      </c>
      <c r="O258" s="1992">
        <v>1666.519346009178</v>
      </c>
      <c r="P258" s="1987"/>
      <c r="Q258" s="1984">
        <v>1260</v>
      </c>
      <c r="R258" s="1990">
        <v>138.82964803320701</v>
      </c>
      <c r="T258" s="1981">
        <v>1260</v>
      </c>
      <c r="U258" s="1992">
        <v>4023.1525178424608</v>
      </c>
      <c r="V258" s="1987"/>
      <c r="W258" s="1989">
        <v>1260</v>
      </c>
      <c r="X258" s="1990">
        <v>206.29404459070622</v>
      </c>
      <c r="Z258" s="1991">
        <v>1260</v>
      </c>
      <c r="AA258" s="1992">
        <v>1990.1827985554639</v>
      </c>
      <c r="AB258" s="1987"/>
      <c r="AC258" s="1989">
        <v>1260</v>
      </c>
      <c r="AD258" s="1990">
        <v>162.50362997305899</v>
      </c>
      <c r="AF258" s="2007">
        <v>1260</v>
      </c>
      <c r="AG258" s="2011">
        <f t="shared" si="6"/>
        <v>2042.5022459876102</v>
      </c>
      <c r="AH258" s="2009"/>
      <c r="AI258" s="2007">
        <v>1260</v>
      </c>
      <c r="AJ258" s="2012">
        <f t="shared" si="7"/>
        <v>151.56781436433943</v>
      </c>
    </row>
    <row r="259" spans="2:36" x14ac:dyDescent="0.25">
      <c r="B259" s="1981">
        <v>1265</v>
      </c>
      <c r="C259" s="1992">
        <v>1506.7397699611354</v>
      </c>
      <c r="D259" s="1983"/>
      <c r="E259" s="1984">
        <v>1265</v>
      </c>
      <c r="F259" s="1990">
        <v>135.47486622179122</v>
      </c>
      <c r="H259" s="1981">
        <v>1265</v>
      </c>
      <c r="I259" s="1992">
        <v>1024.5957957705832</v>
      </c>
      <c r="J259" s="1987"/>
      <c r="K259" s="1984">
        <v>1265</v>
      </c>
      <c r="L259" s="1990">
        <v>114.41268740485499</v>
      </c>
      <c r="N259" s="1981">
        <v>1265</v>
      </c>
      <c r="O259" s="1992">
        <v>1665.811945745128</v>
      </c>
      <c r="P259" s="1987"/>
      <c r="Q259" s="1984">
        <v>1265</v>
      </c>
      <c r="R259" s="1990">
        <v>138.64031382058985</v>
      </c>
      <c r="T259" s="1981">
        <v>1265</v>
      </c>
      <c r="U259" s="1992">
        <v>4019.1418387563926</v>
      </c>
      <c r="V259" s="1987"/>
      <c r="W259" s="1989">
        <v>1265</v>
      </c>
      <c r="X259" s="1990">
        <v>206.00615670053429</v>
      </c>
      <c r="Z259" s="1991">
        <v>1265</v>
      </c>
      <c r="AA259" s="1992">
        <v>1997.3567422750564</v>
      </c>
      <c r="AB259" s="1987"/>
      <c r="AC259" s="1989">
        <v>1265</v>
      </c>
      <c r="AD259" s="1990">
        <v>162.48815868662709</v>
      </c>
      <c r="AF259" s="2007">
        <v>1265</v>
      </c>
      <c r="AG259" s="2011">
        <f t="shared" si="6"/>
        <v>2042.7292185016595</v>
      </c>
      <c r="AH259" s="2009"/>
      <c r="AI259" s="2007">
        <v>1265</v>
      </c>
      <c r="AJ259" s="2012">
        <f t="shared" si="7"/>
        <v>151.4044365668795</v>
      </c>
    </row>
    <row r="260" spans="2:36" x14ac:dyDescent="0.25">
      <c r="B260" s="1981">
        <v>1270</v>
      </c>
      <c r="C260" s="1992">
        <v>1506.1605281541476</v>
      </c>
      <c r="D260" s="1983"/>
      <c r="E260" s="1984">
        <v>1270</v>
      </c>
      <c r="F260" s="1990">
        <v>135.29573531757984</v>
      </c>
      <c r="H260" s="1981">
        <v>1270</v>
      </c>
      <c r="I260" s="1992">
        <v>1023.8661548104203</v>
      </c>
      <c r="J260" s="1987"/>
      <c r="K260" s="1984">
        <v>1270</v>
      </c>
      <c r="L260" s="1990">
        <v>114.27022395364558</v>
      </c>
      <c r="N260" s="1981">
        <v>1270</v>
      </c>
      <c r="O260" s="1992">
        <v>1665.1101155618951</v>
      </c>
      <c r="P260" s="1987"/>
      <c r="Q260" s="1984">
        <v>1270</v>
      </c>
      <c r="R260" s="1990">
        <v>138.45247042854416</v>
      </c>
      <c r="T260" s="1981">
        <v>1270</v>
      </c>
      <c r="U260" s="1992">
        <v>4015.1367857265359</v>
      </c>
      <c r="V260" s="1987"/>
      <c r="W260" s="1989">
        <v>1270</v>
      </c>
      <c r="X260" s="1990">
        <v>205.72004424586956</v>
      </c>
      <c r="Z260" s="1991">
        <v>1270</v>
      </c>
      <c r="AA260" s="1992">
        <v>2004.5363120508612</v>
      </c>
      <c r="AB260" s="1987"/>
      <c r="AC260" s="1989">
        <v>1270</v>
      </c>
      <c r="AD260" s="1990">
        <v>162.47446283570289</v>
      </c>
      <c r="AF260" s="2007">
        <v>1270</v>
      </c>
      <c r="AG260" s="2011">
        <f t="shared" si="6"/>
        <v>2042.9619792607718</v>
      </c>
      <c r="AH260" s="2009"/>
      <c r="AI260" s="2007">
        <v>1270</v>
      </c>
      <c r="AJ260" s="2012">
        <f t="shared" si="7"/>
        <v>151.24258735626842</v>
      </c>
    </row>
    <row r="261" spans="2:36" x14ac:dyDescent="0.25">
      <c r="B261" s="1981">
        <v>1275</v>
      </c>
      <c r="C261" s="1992">
        <v>1505.5875473681874</v>
      </c>
      <c r="D261" s="1983"/>
      <c r="E261" s="1984">
        <v>1275</v>
      </c>
      <c r="F261" s="1990">
        <v>135.11805769277012</v>
      </c>
      <c r="H261" s="1981">
        <v>1275</v>
      </c>
      <c r="I261" s="1992">
        <v>1023.14223007165</v>
      </c>
      <c r="J261" s="1987"/>
      <c r="K261" s="1984">
        <v>1275</v>
      </c>
      <c r="L261" s="1990">
        <v>114.12887786283783</v>
      </c>
      <c r="N261" s="1981">
        <v>1275</v>
      </c>
      <c r="O261" s="1992">
        <v>1664.4137899291213</v>
      </c>
      <c r="P261" s="1987"/>
      <c r="Q261" s="1984">
        <v>1275</v>
      </c>
      <c r="R261" s="1990">
        <v>138.26610031800504</v>
      </c>
      <c r="T261" s="1981">
        <v>1275</v>
      </c>
      <c r="U261" s="1992">
        <v>4011.1372925639989</v>
      </c>
      <c r="V261" s="1987"/>
      <c r="W261" s="1989">
        <v>1275</v>
      </c>
      <c r="X261" s="1990">
        <v>205.43568633923672</v>
      </c>
      <c r="Z261" s="1991">
        <v>1275</v>
      </c>
      <c r="AA261" s="1992">
        <v>2011.7214416939878</v>
      </c>
      <c r="AB261" s="1987"/>
      <c r="AC261" s="1989">
        <v>1275</v>
      </c>
      <c r="AD261" s="1990">
        <v>162.46252153280992</v>
      </c>
      <c r="AF261" s="2007">
        <v>1275</v>
      </c>
      <c r="AG261" s="2011">
        <f t="shared" si="6"/>
        <v>2043.2004603253893</v>
      </c>
      <c r="AH261" s="2009"/>
      <c r="AI261" s="2007">
        <v>1275</v>
      </c>
      <c r="AJ261" s="2012">
        <f t="shared" si="7"/>
        <v>151.08224874913191</v>
      </c>
    </row>
    <row r="262" spans="2:36" x14ac:dyDescent="0.25">
      <c r="B262" s="1981">
        <v>1280</v>
      </c>
      <c r="C262" s="1992">
        <v>1505.0207549705681</v>
      </c>
      <c r="D262" s="1983"/>
      <c r="E262" s="1984">
        <v>1280</v>
      </c>
      <c r="F262" s="1990">
        <v>134.94181631674439</v>
      </c>
      <c r="H262" s="1981">
        <v>1280</v>
      </c>
      <c r="I262" s="1992">
        <v>1022.423954605073</v>
      </c>
      <c r="J262" s="1987"/>
      <c r="K262" s="1984">
        <v>1280</v>
      </c>
      <c r="L262" s="1990">
        <v>113.9886360383644</v>
      </c>
      <c r="N262" s="1981">
        <v>1280</v>
      </c>
      <c r="O262" s="1992">
        <v>1663.7229043403522</v>
      </c>
      <c r="P262" s="1987"/>
      <c r="Q262" s="1984">
        <v>1280</v>
      </c>
      <c r="R262" s="1990">
        <v>138.08118622395429</v>
      </c>
      <c r="T262" s="1981">
        <v>1280</v>
      </c>
      <c r="U262" s="1992">
        <v>4007.1432941140865</v>
      </c>
      <c r="V262" s="1987"/>
      <c r="W262" s="1989">
        <v>1280</v>
      </c>
      <c r="X262" s="1990">
        <v>205.15306241952499</v>
      </c>
      <c r="Z262" s="1991">
        <v>1280</v>
      </c>
      <c r="AA262" s="1992">
        <v>2018.9120660497354</v>
      </c>
      <c r="AB262" s="1987"/>
      <c r="AC262" s="1989">
        <v>1280</v>
      </c>
      <c r="AD262" s="1990">
        <v>162.4523142168382</v>
      </c>
      <c r="AF262" s="2007">
        <v>1280</v>
      </c>
      <c r="AG262" s="2011">
        <f t="shared" si="6"/>
        <v>2043.4445948159632</v>
      </c>
      <c r="AH262" s="2009"/>
      <c r="AI262" s="2007">
        <v>1280</v>
      </c>
      <c r="AJ262" s="2012">
        <f t="shared" si="7"/>
        <v>150.92340304308524</v>
      </c>
    </row>
    <row r="263" spans="2:36" x14ac:dyDescent="0.25">
      <c r="B263" s="1981">
        <v>1285</v>
      </c>
      <c r="C263" s="1992">
        <v>1504.4600794518967</v>
      </c>
      <c r="D263" s="1983"/>
      <c r="E263" s="1984">
        <v>1285</v>
      </c>
      <c r="F263" s="1990">
        <v>134.76699442395221</v>
      </c>
      <c r="H263" s="1981">
        <v>1285</v>
      </c>
      <c r="I263" s="1992">
        <v>1021.7112625031374</v>
      </c>
      <c r="J263" s="1987"/>
      <c r="K263" s="1984">
        <v>1285</v>
      </c>
      <c r="L263" s="1990">
        <v>113.84948558995707</v>
      </c>
      <c r="N263" s="1981">
        <v>1285</v>
      </c>
      <c r="O263" s="1992">
        <v>1663.0373952931302</v>
      </c>
      <c r="P263" s="1987"/>
      <c r="Q263" s="1984">
        <v>1285</v>
      </c>
      <c r="R263" s="1990">
        <v>137.89771115009063</v>
      </c>
      <c r="T263" s="1981">
        <v>1285</v>
      </c>
      <c r="U263" s="1992">
        <v>4003.1547262361814</v>
      </c>
      <c r="V263" s="1987"/>
      <c r="W263" s="1989">
        <v>1285</v>
      </c>
      <c r="X263" s="1990">
        <v>204.87215224564235</v>
      </c>
      <c r="Z263" s="1991">
        <v>1285</v>
      </c>
      <c r="AA263" s="1992">
        <v>2026.1081209774934</v>
      </c>
      <c r="AB263" s="1987"/>
      <c r="AC263" s="1989">
        <v>1285</v>
      </c>
      <c r="AD263" s="1990">
        <v>162.44382064669568</v>
      </c>
      <c r="AF263" s="2007">
        <v>1285</v>
      </c>
      <c r="AG263" s="2011">
        <f t="shared" si="6"/>
        <v>2043.6943168923676</v>
      </c>
      <c r="AH263" s="2009"/>
      <c r="AI263" s="2007">
        <v>1285</v>
      </c>
      <c r="AJ263" s="2012">
        <f t="shared" si="7"/>
        <v>150.76603281126759</v>
      </c>
    </row>
    <row r="264" spans="2:36" x14ac:dyDescent="0.25">
      <c r="B264" s="1981">
        <v>1290</v>
      </c>
      <c r="C264" s="1992">
        <v>1503.9054504044009</v>
      </c>
      <c r="D264" s="1983"/>
      <c r="E264" s="1984">
        <v>1290</v>
      </c>
      <c r="F264" s="1990">
        <v>134.59357550877482</v>
      </c>
      <c r="H264" s="1981">
        <v>1290</v>
      </c>
      <c r="I264" s="1992">
        <v>1021.0040888797524</v>
      </c>
      <c r="J264" s="1987"/>
      <c r="K264" s="1984">
        <v>1290</v>
      </c>
      <c r="L264" s="1990">
        <v>113.71141382719625</v>
      </c>
      <c r="N264" s="1981">
        <v>1290</v>
      </c>
      <c r="O264" s="1992">
        <v>1662.35720026953</v>
      </c>
      <c r="P264" s="1987"/>
      <c r="Q264" s="1984">
        <v>1290</v>
      </c>
      <c r="R264" s="1990">
        <v>137.71565836362151</v>
      </c>
      <c r="T264" s="1981">
        <v>1290</v>
      </c>
      <c r="U264" s="1992">
        <v>3999.1715257841015</v>
      </c>
      <c r="V264" s="1987"/>
      <c r="W264" s="1989">
        <v>1290</v>
      </c>
      <c r="X264" s="1990">
        <v>204.59293589031142</v>
      </c>
      <c r="Z264" s="1991">
        <v>1290</v>
      </c>
      <c r="AA264" s="1992">
        <v>2033.309543331075</v>
      </c>
      <c r="AB264" s="1987"/>
      <c r="AC264" s="1989">
        <v>1290</v>
      </c>
      <c r="AD264" s="1990">
        <v>162.43702089510489</v>
      </c>
      <c r="AF264" s="2007">
        <v>1290</v>
      </c>
      <c r="AG264" s="2011">
        <f t="shared" ref="AG264:AG327" si="8">AVERAGE(C264,I264,O264,U264,AA264)</f>
        <v>2043.9495617337718</v>
      </c>
      <c r="AH264" s="2009"/>
      <c r="AI264" s="2007">
        <v>1290</v>
      </c>
      <c r="AJ264" s="2012">
        <f t="shared" ref="AJ264:AJ327" si="9">AVERAGE(F264,L264,R264,X264,AD264)</f>
        <v>150.61012089700176</v>
      </c>
    </row>
    <row r="265" spans="2:36" x14ac:dyDescent="0.25">
      <c r="B265" s="1981">
        <v>1295</v>
      </c>
      <c r="C265" s="1992">
        <v>1503.3567985007535</v>
      </c>
      <c r="D265" s="1983"/>
      <c r="E265" s="1984">
        <v>1295</v>
      </c>
      <c r="F265" s="1990">
        <v>134.42154332050626</v>
      </c>
      <c r="H265" s="1981">
        <v>1295</v>
      </c>
      <c r="I265" s="1992">
        <v>1020.3023698505725</v>
      </c>
      <c r="J265" s="1987"/>
      <c r="K265" s="1984">
        <v>1295</v>
      </c>
      <c r="L265" s="1990">
        <v>113.57440825565362</v>
      </c>
      <c r="N265" s="1981">
        <v>1295</v>
      </c>
      <c r="O265" s="1992">
        <v>1661.6822577171545</v>
      </c>
      <c r="P265" s="1987"/>
      <c r="Q265" s="1984">
        <v>1295</v>
      </c>
      <c r="R265" s="1990">
        <v>137.53501139017507</v>
      </c>
      <c r="T265" s="1981">
        <v>1295</v>
      </c>
      <c r="U265" s="1992">
        <v>3995.1936305868862</v>
      </c>
      <c r="V265" s="1987"/>
      <c r="W265" s="1989">
        <v>1295</v>
      </c>
      <c r="X265" s="1990">
        <v>204.31539373401245</v>
      </c>
      <c r="Z265" s="1991">
        <v>1295</v>
      </c>
      <c r="AA265" s="1992">
        <v>2040.5162709395206</v>
      </c>
      <c r="AB265" s="1987"/>
      <c r="AC265" s="1989">
        <v>1295</v>
      </c>
      <c r="AD265" s="1990">
        <v>162.43189534254617</v>
      </c>
      <c r="AF265" s="2007">
        <v>1295</v>
      </c>
      <c r="AG265" s="2011">
        <f t="shared" si="8"/>
        <v>2044.2102655189774</v>
      </c>
      <c r="AH265" s="2009"/>
      <c r="AI265" s="2007">
        <v>1295</v>
      </c>
      <c r="AJ265" s="2012">
        <f t="shared" si="9"/>
        <v>150.45565040857872</v>
      </c>
    </row>
    <row r="266" spans="2:36" x14ac:dyDescent="0.25">
      <c r="B266" s="1981">
        <v>1300</v>
      </c>
      <c r="C266" s="1992">
        <v>1502.8140554733936</v>
      </c>
      <c r="D266" s="1983"/>
      <c r="E266" s="1984">
        <v>1300</v>
      </c>
      <c r="F266" s="1990">
        <v>134.25088185845144</v>
      </c>
      <c r="H266" s="1981">
        <v>1300</v>
      </c>
      <c r="I266" s="1992">
        <v>1019.6060425137438</v>
      </c>
      <c r="J266" s="1987"/>
      <c r="K266" s="1984">
        <v>1300</v>
      </c>
      <c r="L266" s="1990">
        <v>113.43845657312292</v>
      </c>
      <c r="N266" s="1981">
        <v>1300</v>
      </c>
      <c r="O266" s="1992">
        <v>1661.0125070305669</v>
      </c>
      <c r="P266" s="1987"/>
      <c r="Q266" s="1984">
        <v>1300</v>
      </c>
      <c r="R266" s="1990">
        <v>137.35575400883232</v>
      </c>
      <c r="T266" s="1981">
        <v>1300</v>
      </c>
      <c r="U266" s="1992">
        <v>3991.2209794300607</v>
      </c>
      <c r="V266" s="1987"/>
      <c r="W266" s="1989">
        <v>1300</v>
      </c>
      <c r="X266" s="1990">
        <v>204.03950645906448</v>
      </c>
      <c r="Z266" s="1991">
        <v>1300</v>
      </c>
      <c r="AA266" s="1992">
        <v>2047.7282425883568</v>
      </c>
      <c r="AB266" s="1987"/>
      <c r="AC266" s="1989">
        <v>1300</v>
      </c>
      <c r="AD266" s="1990">
        <v>162.42842467133838</v>
      </c>
      <c r="AF266" s="2007">
        <v>1300</v>
      </c>
      <c r="AG266" s="2011">
        <f t="shared" si="8"/>
        <v>2044.4763654072244</v>
      </c>
      <c r="AH266" s="2009"/>
      <c r="AI266" s="2007">
        <v>1300</v>
      </c>
      <c r="AJ266" s="2012">
        <f t="shared" si="9"/>
        <v>150.3026047141619</v>
      </c>
    </row>
    <row r="267" spans="2:36" x14ac:dyDescent="0.25">
      <c r="B267" s="1981">
        <v>1305</v>
      </c>
      <c r="C267" s="1992">
        <v>1502.2771540943104</v>
      </c>
      <c r="D267" s="1983"/>
      <c r="E267" s="1984">
        <v>1305</v>
      </c>
      <c r="F267" s="1990">
        <v>134.0815753671364</v>
      </c>
      <c r="H267" s="1981">
        <v>1305</v>
      </c>
      <c r="I267" s="1992">
        <v>1018.9150449310791</v>
      </c>
      <c r="J267" s="1987"/>
      <c r="K267" s="1984">
        <v>1305</v>
      </c>
      <c r="L267" s="1990">
        <v>113.30354666593725</v>
      </c>
      <c r="N267" s="1981">
        <v>1305</v>
      </c>
      <c r="O267" s="1992">
        <v>1660.3478885331483</v>
      </c>
      <c r="P267" s="1987"/>
      <c r="Q267" s="1984">
        <v>1305</v>
      </c>
      <c r="R267" s="1990">
        <v>137.17787024726979</v>
      </c>
      <c r="T267" s="1981">
        <v>1305</v>
      </c>
      <c r="U267" s="1992">
        <v>3987.2535120372986</v>
      </c>
      <c r="V267" s="1987"/>
      <c r="W267" s="1989">
        <v>1305</v>
      </c>
      <c r="X267" s="1990">
        <v>203.76525504384267</v>
      </c>
      <c r="Z267" s="1991">
        <v>1305</v>
      </c>
      <c r="AA267" s="1992">
        <v>2054.9453980012559</v>
      </c>
      <c r="AB267" s="1987"/>
      <c r="AC267" s="1989">
        <v>1305</v>
      </c>
      <c r="AD267" s="1990">
        <v>162.42658985985668</v>
      </c>
      <c r="AF267" s="2007">
        <v>1305</v>
      </c>
      <c r="AG267" s="2011">
        <f t="shared" si="8"/>
        <v>2044.7477995194185</v>
      </c>
      <c r="AH267" s="2009"/>
      <c r="AI267" s="2007">
        <v>1305</v>
      </c>
      <c r="AJ267" s="2012">
        <f t="shared" si="9"/>
        <v>150.15096743680857</v>
      </c>
    </row>
    <row r="268" spans="2:36" x14ac:dyDescent="0.25">
      <c r="B268" s="1981">
        <v>1310</v>
      </c>
      <c r="C268" s="1992">
        <v>1501.7460281552969</v>
      </c>
      <c r="D268" s="1983"/>
      <c r="E268" s="1984">
        <v>1310</v>
      </c>
      <c r="F268" s="1990">
        <v>133.91360833162918</v>
      </c>
      <c r="H268" s="1981">
        <v>1310</v>
      </c>
      <c r="I268" s="1992">
        <v>1018.2293161096784</v>
      </c>
      <c r="J268" s="1987"/>
      <c r="K268" s="1984">
        <v>1310</v>
      </c>
      <c r="L268" s="1990">
        <v>113.16966660537132</v>
      </c>
      <c r="N268" s="1981">
        <v>1310</v>
      </c>
      <c r="O268" s="1992">
        <v>1659.688343459374</v>
      </c>
      <c r="P268" s="1987"/>
      <c r="Q268" s="1984">
        <v>1310</v>
      </c>
      <c r="R268" s="1990">
        <v>137.00134437701684</v>
      </c>
      <c r="T268" s="1981">
        <v>1310</v>
      </c>
      <c r="U268" s="1992">
        <v>3983.2911690525179</v>
      </c>
      <c r="V268" s="1987"/>
      <c r="W268" s="1989">
        <v>1310</v>
      </c>
      <c r="X268" s="1990">
        <v>203.49262075712849</v>
      </c>
      <c r="Z268" s="1991">
        <v>1310</v>
      </c>
      <c r="AA268" s="1992">
        <v>2062.1676778221372</v>
      </c>
      <c r="AB268" s="1987"/>
      <c r="AC268" s="1989">
        <v>1310</v>
      </c>
      <c r="AD268" s="1990">
        <v>162.42637217688272</v>
      </c>
      <c r="AF268" s="2007">
        <v>1310</v>
      </c>
      <c r="AG268" s="2011">
        <f t="shared" si="8"/>
        <v>2045.0245069198008</v>
      </c>
      <c r="AH268" s="2009"/>
      <c r="AI268" s="2007">
        <v>1310</v>
      </c>
      <c r="AJ268" s="2012">
        <f t="shared" si="9"/>
        <v>150.00072244960572</v>
      </c>
    </row>
    <row r="269" spans="2:36" x14ac:dyDescent="0.25">
      <c r="B269" s="1981">
        <v>1315</v>
      </c>
      <c r="C269" s="1992">
        <v>1501.2206124486504</v>
      </c>
      <c r="D269" s="1983"/>
      <c r="E269" s="1984">
        <v>1315</v>
      </c>
      <c r="F269" s="1990">
        <v>133.74696547296625</v>
      </c>
      <c r="H269" s="1981">
        <v>1315</v>
      </c>
      <c r="I269" s="1992">
        <v>1017.5487959839595</v>
      </c>
      <c r="J269" s="1987"/>
      <c r="K269" s="1984">
        <v>1315</v>
      </c>
      <c r="L269" s="1990">
        <v>113.03680464412525</v>
      </c>
      <c r="N269" s="1981">
        <v>1315</v>
      </c>
      <c r="O269" s="1992">
        <v>1659.0338139374919</v>
      </c>
      <c r="P269" s="1987"/>
      <c r="Q269" s="1984">
        <v>1315</v>
      </c>
      <c r="R269" s="1990">
        <v>136.8261609088193</v>
      </c>
      <c r="T269" s="1981">
        <v>1315</v>
      </c>
      <c r="U269" s="1992">
        <v>3979.3338920224014</v>
      </c>
      <c r="V269" s="1987"/>
      <c r="W269" s="1989">
        <v>1315</v>
      </c>
      <c r="X269" s="1990">
        <v>203.22158515258988</v>
      </c>
      <c r="Z269" s="1991">
        <v>1315</v>
      </c>
      <c r="AA269" s="1992">
        <v>2069.3950235976827</v>
      </c>
      <c r="AB269" s="1987"/>
      <c r="AC269" s="1989">
        <v>1315</v>
      </c>
      <c r="AD269" s="1990">
        <v>162.42775317608408</v>
      </c>
      <c r="AF269" s="2007">
        <v>1315</v>
      </c>
      <c r="AG269" s="2011">
        <f t="shared" si="8"/>
        <v>2045.3064275980373</v>
      </c>
      <c r="AH269" s="2009"/>
      <c r="AI269" s="2007">
        <v>1315</v>
      </c>
      <c r="AJ269" s="2012">
        <f t="shared" si="9"/>
        <v>149.85185387091695</v>
      </c>
    </row>
    <row r="270" spans="2:36" x14ac:dyDescent="0.25">
      <c r="B270" s="1981">
        <v>1320</v>
      </c>
      <c r="C270" s="1992">
        <v>1500.7008427483056</v>
      </c>
      <c r="D270" s="1983"/>
      <c r="E270" s="1984">
        <v>1320</v>
      </c>
      <c r="F270" s="1990">
        <v>133.58163174368354</v>
      </c>
      <c r="H270" s="1981">
        <v>1320</v>
      </c>
      <c r="I270" s="1992">
        <v>1016.8734253981</v>
      </c>
      <c r="J270" s="1987"/>
      <c r="K270" s="1984">
        <v>1320</v>
      </c>
      <c r="L270" s="1990">
        <v>112.90494921288871</v>
      </c>
      <c r="N270" s="1981">
        <v>1320</v>
      </c>
      <c r="O270" s="1992">
        <v>1658.3842429725942</v>
      </c>
      <c r="P270" s="1987"/>
      <c r="Q270" s="1984">
        <v>1320</v>
      </c>
      <c r="R270" s="1990">
        <v>136.65230458810788</v>
      </c>
      <c r="T270" s="1981">
        <v>1320</v>
      </c>
      <c r="U270" s="1992">
        <v>3975.3816233792795</v>
      </c>
      <c r="V270" s="1987"/>
      <c r="W270" s="1989">
        <v>1320</v>
      </c>
      <c r="X270" s="1990">
        <v>202.95213006338332</v>
      </c>
      <c r="Z270" s="1991">
        <v>1320</v>
      </c>
      <c r="AA270" s="1992">
        <v>2076.6273777602232</v>
      </c>
      <c r="AB270" s="1987"/>
      <c r="AC270" s="1989">
        <v>1320</v>
      </c>
      <c r="AD270" s="1990">
        <v>162.43071469061749</v>
      </c>
      <c r="AF270" s="2007">
        <v>1320</v>
      </c>
      <c r="AG270" s="2011">
        <f t="shared" si="8"/>
        <v>2045.5935024517007</v>
      </c>
      <c r="AH270" s="2009"/>
      <c r="AI270" s="2007">
        <v>1320</v>
      </c>
      <c r="AJ270" s="2012">
        <f t="shared" si="9"/>
        <v>149.7043460597362</v>
      </c>
    </row>
    <row r="271" spans="2:36" x14ac:dyDescent="0.25">
      <c r="B271" s="1981">
        <v>1325</v>
      </c>
      <c r="C271" s="1992">
        <v>1518.9416205878131</v>
      </c>
      <c r="D271" s="1983"/>
      <c r="E271" s="1984">
        <v>1325</v>
      </c>
      <c r="F271" s="1990">
        <v>133.9411519857311</v>
      </c>
      <c r="H271" s="1981">
        <v>1325</v>
      </c>
      <c r="I271" s="1992">
        <v>1034.9581108852888</v>
      </c>
      <c r="J271" s="1987"/>
      <c r="K271" s="1984">
        <v>1325</v>
      </c>
      <c r="L271" s="1990">
        <v>113.29764857926502</v>
      </c>
      <c r="N271" s="1981">
        <v>1325</v>
      </c>
      <c r="O271" s="1992">
        <v>1657.7395744300711</v>
      </c>
      <c r="P271" s="1987"/>
      <c r="Q271" s="1984">
        <v>1325</v>
      </c>
      <c r="R271" s="1990">
        <v>136.47976039057178</v>
      </c>
      <c r="T271" s="1981">
        <v>1325</v>
      </c>
      <c r="U271" s="1992">
        <v>3971.4343064244299</v>
      </c>
      <c r="V271" s="1987"/>
      <c r="W271" s="1989">
        <v>1325</v>
      </c>
      <c r="X271" s="1990">
        <v>202.68423759688213</v>
      </c>
      <c r="Z271" s="1991">
        <v>1325</v>
      </c>
      <c r="AA271" s="1992">
        <v>2083.8646836110356</v>
      </c>
      <c r="AB271" s="1987"/>
      <c r="AC271" s="1989">
        <v>1325</v>
      </c>
      <c r="AD271" s="1990">
        <v>162.43523882785661</v>
      </c>
      <c r="AF271" s="2007">
        <v>1325</v>
      </c>
      <c r="AG271" s="2011">
        <f t="shared" si="8"/>
        <v>2053.3876591877279</v>
      </c>
      <c r="AH271" s="2009"/>
      <c r="AI271" s="2007">
        <v>1325</v>
      </c>
      <c r="AJ271" s="2012">
        <f t="shared" si="9"/>
        <v>149.7676074760613</v>
      </c>
    </row>
    <row r="272" spans="2:36" x14ac:dyDescent="0.25">
      <c r="B272" s="1981">
        <v>1330</v>
      </c>
      <c r="C272" s="1992">
        <v>1518.3624466702083</v>
      </c>
      <c r="D272" s="1983"/>
      <c r="E272" s="1984">
        <v>1330</v>
      </c>
      <c r="F272" s="1990">
        <v>133.77642400766592</v>
      </c>
      <c r="H272" s="1981">
        <v>1330</v>
      </c>
      <c r="I272" s="1992">
        <v>1034.2223580788448</v>
      </c>
      <c r="J272" s="1987"/>
      <c r="K272" s="1984">
        <v>1330</v>
      </c>
      <c r="L272" s="1990">
        <v>113.16580392595078</v>
      </c>
      <c r="N272" s="1981">
        <v>1330</v>
      </c>
      <c r="O272" s="1992">
        <v>1657.0997530194488</v>
      </c>
      <c r="P272" s="1987"/>
      <c r="Q272" s="1984">
        <v>1330</v>
      </c>
      <c r="R272" s="1990">
        <v>136.30851351782911</v>
      </c>
      <c r="T272" s="1981">
        <v>1330</v>
      </c>
      <c r="U272" s="1992">
        <v>3967.4918853117506</v>
      </c>
      <c r="V272" s="1987"/>
      <c r="W272" s="1989">
        <v>1330</v>
      </c>
      <c r="X272" s="1990">
        <v>202.41789012952268</v>
      </c>
      <c r="Z272" s="1991">
        <v>1330</v>
      </c>
      <c r="AA272" s="1992">
        <v>2091.1068853040174</v>
      </c>
      <c r="AB272" s="1987"/>
      <c r="AC272" s="1989">
        <v>1330</v>
      </c>
      <c r="AD272" s="1990">
        <v>162.44130796423752</v>
      </c>
      <c r="AF272" s="2007">
        <v>1330</v>
      </c>
      <c r="AG272" s="2011">
        <f t="shared" si="8"/>
        <v>2053.6566656768541</v>
      </c>
      <c r="AH272" s="2009"/>
      <c r="AI272" s="2007">
        <v>1330</v>
      </c>
      <c r="AJ272" s="2012">
        <f t="shared" si="9"/>
        <v>149.62198790904122</v>
      </c>
    </row>
    <row r="273" spans="2:36" x14ac:dyDescent="0.25">
      <c r="B273" s="1981">
        <v>1335</v>
      </c>
      <c r="C273" s="1992">
        <v>1517.7892599334489</v>
      </c>
      <c r="D273" s="1983"/>
      <c r="E273" s="1984">
        <v>1335</v>
      </c>
      <c r="F273" s="1990">
        <v>133.6129761059868</v>
      </c>
      <c r="H273" s="1981">
        <v>1335</v>
      </c>
      <c r="I273" s="1992">
        <v>1033.4921107788789</v>
      </c>
      <c r="J273" s="1987"/>
      <c r="K273" s="1984">
        <v>1335</v>
      </c>
      <c r="L273" s="1990">
        <v>113.03494687303579</v>
      </c>
      <c r="N273" s="1981">
        <v>1335</v>
      </c>
      <c r="O273" s="1992">
        <v>1656.4647242785675</v>
      </c>
      <c r="P273" s="1987"/>
      <c r="Q273" s="1984">
        <v>1335</v>
      </c>
      <c r="R273" s="1990">
        <v>136.13854939319697</v>
      </c>
      <c r="T273" s="1981">
        <v>1335</v>
      </c>
      <c r="U273" s="1992">
        <v>3963.5543050317715</v>
      </c>
      <c r="V273" s="1987"/>
      <c r="W273" s="1989">
        <v>1335</v>
      </c>
      <c r="X273" s="1990">
        <v>202.15307030176399</v>
      </c>
      <c r="Z273" s="1991">
        <v>1335</v>
      </c>
      <c r="AA273" s="1992">
        <v>2098.3539278297003</v>
      </c>
      <c r="AB273" s="1987"/>
      <c r="AC273" s="1989">
        <v>1335</v>
      </c>
      <c r="AD273" s="1990">
        <v>162.44890474021867</v>
      </c>
      <c r="AF273" s="2007">
        <v>1335</v>
      </c>
      <c r="AG273" s="2011">
        <f t="shared" si="8"/>
        <v>2053.9308655704735</v>
      </c>
      <c r="AH273" s="2009"/>
      <c r="AI273" s="2007">
        <v>1335</v>
      </c>
      <c r="AJ273" s="2012">
        <f t="shared" si="9"/>
        <v>149.47768948284047</v>
      </c>
    </row>
    <row r="274" spans="2:36" x14ac:dyDescent="0.25">
      <c r="B274" s="1981">
        <v>1340</v>
      </c>
      <c r="C274" s="1992">
        <v>1517.2219939856695</v>
      </c>
      <c r="D274" s="1983"/>
      <c r="E274" s="1984">
        <v>1340</v>
      </c>
      <c r="F274" s="1990">
        <v>133.45079395148082</v>
      </c>
      <c r="H274" s="1981">
        <v>1340</v>
      </c>
      <c r="I274" s="1992">
        <v>1032.7673073887449</v>
      </c>
      <c r="J274" s="1987"/>
      <c r="K274" s="1984">
        <v>1340</v>
      </c>
      <c r="L274" s="1990">
        <v>112.90506636529192</v>
      </c>
      <c r="N274" s="1981">
        <v>1340</v>
      </c>
      <c r="O274" s="1992">
        <v>1655.834434558142</v>
      </c>
      <c r="P274" s="1987"/>
      <c r="Q274" s="1984">
        <v>1340</v>
      </c>
      <c r="R274" s="1990">
        <v>135.96985365755447</v>
      </c>
      <c r="T274" s="1981">
        <v>1340</v>
      </c>
      <c r="U274" s="1992">
        <v>3959.6215113960729</v>
      </c>
      <c r="V274" s="1987"/>
      <c r="W274" s="1989">
        <v>1340</v>
      </c>
      <c r="X274" s="1990">
        <v>201.88976101316211</v>
      </c>
      <c r="Z274" s="1991">
        <v>1340</v>
      </c>
      <c r="AA274" s="1992">
        <v>2105.6057569996615</v>
      </c>
      <c r="AB274" s="1987"/>
      <c r="AC274" s="1989">
        <v>1340</v>
      </c>
      <c r="AD274" s="1990">
        <v>162.45801205535702</v>
      </c>
      <c r="AF274" s="2007">
        <v>1340</v>
      </c>
      <c r="AG274" s="2011">
        <f t="shared" si="8"/>
        <v>2054.210200865658</v>
      </c>
      <c r="AH274" s="2009"/>
      <c r="AI274" s="2007">
        <v>1340</v>
      </c>
      <c r="AJ274" s="2012">
        <f t="shared" si="9"/>
        <v>149.33469740856927</v>
      </c>
    </row>
    <row r="275" spans="2:36" x14ac:dyDescent="0.25">
      <c r="B275" s="1981">
        <v>1345</v>
      </c>
      <c r="C275" s="1992">
        <v>1516.6605834164059</v>
      </c>
      <c r="D275" s="1983"/>
      <c r="E275" s="1984">
        <v>1345</v>
      </c>
      <c r="F275" s="1990">
        <v>133.28986342800852</v>
      </c>
      <c r="H275" s="1981">
        <v>1345</v>
      </c>
      <c r="I275" s="1992">
        <v>1032.0478872274293</v>
      </c>
      <c r="J275" s="1987"/>
      <c r="K275" s="1984">
        <v>1345</v>
      </c>
      <c r="L275" s="1990">
        <v>112.77615151188083</v>
      </c>
      <c r="N275" s="1981">
        <v>1345</v>
      </c>
      <c r="O275" s="1992">
        <v>1655.2088310066404</v>
      </c>
      <c r="P275" s="1987"/>
      <c r="Q275" s="1984">
        <v>1345</v>
      </c>
      <c r="R275" s="1990">
        <v>135.8024121652997</v>
      </c>
      <c r="T275" s="1981">
        <v>1345</v>
      </c>
      <c r="U275" s="1992">
        <v>3955.6934510219994</v>
      </c>
      <c r="V275" s="1987"/>
      <c r="W275" s="1989">
        <v>1345</v>
      </c>
      <c r="X275" s="1990">
        <v>201.62794541755633</v>
      </c>
      <c r="Z275" s="1991">
        <v>1345</v>
      </c>
      <c r="AA275" s="1992">
        <v>2112.8623194312518</v>
      </c>
      <c r="AB275" s="1987"/>
      <c r="AC275" s="1989">
        <v>1345</v>
      </c>
      <c r="AD275" s="1990">
        <v>162.46861306349135</v>
      </c>
      <c r="AF275" s="2007">
        <v>1345</v>
      </c>
      <c r="AG275" s="2011">
        <f t="shared" si="8"/>
        <v>2054.4946144207452</v>
      </c>
      <c r="AH275" s="2009"/>
      <c r="AI275" s="2007">
        <v>1345</v>
      </c>
      <c r="AJ275" s="2012">
        <f t="shared" si="9"/>
        <v>149.19299711724733</v>
      </c>
    </row>
    <row r="276" spans="2:36" x14ac:dyDescent="0.25">
      <c r="B276" s="1981">
        <v>1350</v>
      </c>
      <c r="C276" s="1992">
        <v>1510.4068872081955</v>
      </c>
      <c r="D276" s="1983"/>
      <c r="E276" s="1984">
        <v>1350</v>
      </c>
      <c r="F276" s="1990">
        <v>130.98148361810217</v>
      </c>
      <c r="H276" s="1981">
        <v>1350</v>
      </c>
      <c r="I276" s="1992">
        <v>1031.3337905126061</v>
      </c>
      <c r="J276" s="1987"/>
      <c r="K276" s="1984">
        <v>1350</v>
      </c>
      <c r="L276" s="1990">
        <v>112.64819158330947</v>
      </c>
      <c r="N276" s="1981">
        <v>1350</v>
      </c>
      <c r="O276" s="1992">
        <v>1654.5878615555212</v>
      </c>
      <c r="P276" s="1987"/>
      <c r="Q276" s="1984">
        <v>1350</v>
      </c>
      <c r="R276" s="1990">
        <v>135.63621098039508</v>
      </c>
      <c r="T276" s="1981">
        <v>1350</v>
      </c>
      <c r="U276" s="1992">
        <v>3951.7700713177605</v>
      </c>
      <c r="V276" s="1987"/>
      <c r="W276" s="1989">
        <v>1350</v>
      </c>
      <c r="X276" s="1990">
        <v>201.36760691835698</v>
      </c>
      <c r="Z276" s="1991">
        <v>1350</v>
      </c>
      <c r="AA276" s="1992">
        <v>2120.1235625326744</v>
      </c>
      <c r="AB276" s="1987"/>
      <c r="AC276" s="1989">
        <v>1350</v>
      </c>
      <c r="AD276" s="1990">
        <v>162.48069116803219</v>
      </c>
      <c r="AF276" s="2007">
        <v>1350</v>
      </c>
      <c r="AG276" s="2011">
        <f t="shared" si="8"/>
        <v>2053.6444346253511</v>
      </c>
      <c r="AH276" s="2009"/>
      <c r="AI276" s="2007">
        <v>1350</v>
      </c>
      <c r="AJ276" s="2012">
        <f t="shared" si="9"/>
        <v>148.62283685363917</v>
      </c>
    </row>
    <row r="277" spans="2:36" x14ac:dyDescent="0.25">
      <c r="B277" s="1981">
        <v>1355</v>
      </c>
      <c r="C277" s="1992">
        <v>1509.8695732967308</v>
      </c>
      <c r="D277" s="1983"/>
      <c r="E277" s="1984">
        <v>1355</v>
      </c>
      <c r="F277" s="1990">
        <v>130.82196022750327</v>
      </c>
      <c r="H277" s="1981">
        <v>1355</v>
      </c>
      <c r="I277" s="1992">
        <v>1030.6249583440551</v>
      </c>
      <c r="J277" s="1987"/>
      <c r="K277" s="1984">
        <v>1355</v>
      </c>
      <c r="L277" s="1990">
        <v>112.52117600845487</v>
      </c>
      <c r="N277" s="1981">
        <v>1355</v>
      </c>
      <c r="O277" s="1992">
        <v>1653.971474904778</v>
      </c>
      <c r="P277" s="1987"/>
      <c r="Q277" s="1984">
        <v>1355</v>
      </c>
      <c r="R277" s="1990">
        <v>135.47123637250061</v>
      </c>
      <c r="T277" s="1981">
        <v>1355</v>
      </c>
      <c r="U277" s="1992">
        <v>3947.8513204678188</v>
      </c>
      <c r="V277" s="1987"/>
      <c r="W277" s="1989">
        <v>1355</v>
      </c>
      <c r="X277" s="1990">
        <v>201.10872916394382</v>
      </c>
      <c r="Z277" s="1991">
        <v>1355</v>
      </c>
      <c r="AA277" s="1992">
        <v>2127.3894344883938</v>
      </c>
      <c r="AB277" s="1987"/>
      <c r="AC277" s="1989">
        <v>1355</v>
      </c>
      <c r="AD277" s="1990">
        <v>162.49423001735923</v>
      </c>
      <c r="AF277" s="2007">
        <v>1355</v>
      </c>
      <c r="AG277" s="2011">
        <f t="shared" si="8"/>
        <v>2053.9413523003554</v>
      </c>
      <c r="AH277" s="2009"/>
      <c r="AI277" s="2007">
        <v>1355</v>
      </c>
      <c r="AJ277" s="2012">
        <f t="shared" si="9"/>
        <v>148.48346635795235</v>
      </c>
    </row>
    <row r="278" spans="2:36" x14ac:dyDescent="0.25">
      <c r="B278" s="1981">
        <v>1360</v>
      </c>
      <c r="C278" s="1992">
        <v>1509.3378318654661</v>
      </c>
      <c r="D278" s="1983"/>
      <c r="E278" s="1984">
        <v>1360</v>
      </c>
      <c r="F278" s="1990">
        <v>130.66365511344958</v>
      </c>
      <c r="H278" s="1981">
        <v>1360</v>
      </c>
      <c r="I278" s="1992">
        <v>1029.9213326874521</v>
      </c>
      <c r="J278" s="1987"/>
      <c r="K278" s="1984">
        <v>1360</v>
      </c>
      <c r="L278" s="1990">
        <v>112.39509437165049</v>
      </c>
      <c r="N278" s="1981">
        <v>1360</v>
      </c>
      <c r="O278" s="1992">
        <v>1653.3596205088209</v>
      </c>
      <c r="P278" s="1987"/>
      <c r="Q278" s="1984">
        <v>1360</v>
      </c>
      <c r="R278" s="1990">
        <v>135.30747481319383</v>
      </c>
      <c r="T278" s="1981">
        <v>1360</v>
      </c>
      <c r="U278" s="1992">
        <v>3943.9371474186364</v>
      </c>
      <c r="V278" s="1987"/>
      <c r="W278" s="1989">
        <v>1360</v>
      </c>
      <c r="X278" s="1990">
        <v>200.85129604316111</v>
      </c>
      <c r="Z278" s="1991">
        <v>1360</v>
      </c>
      <c r="AA278" s="1992">
        <v>2134.6598842448743</v>
      </c>
      <c r="AB278" s="1987"/>
      <c r="AC278" s="1989">
        <v>1360</v>
      </c>
      <c r="AD278" s="1990">
        <v>162.50921350031632</v>
      </c>
      <c r="AF278" s="2007">
        <v>1360</v>
      </c>
      <c r="AG278" s="2011">
        <f t="shared" si="8"/>
        <v>2054.2431633450497</v>
      </c>
      <c r="AH278" s="2009"/>
      <c r="AI278" s="2007">
        <v>1360</v>
      </c>
      <c r="AJ278" s="2012">
        <f t="shared" si="9"/>
        <v>148.34534676835429</v>
      </c>
    </row>
    <row r="279" spans="2:36" x14ac:dyDescent="0.25">
      <c r="B279" s="1981">
        <v>1365</v>
      </c>
      <c r="C279" s="1992">
        <v>1508.8116022670156</v>
      </c>
      <c r="D279" s="1983"/>
      <c r="E279" s="1984">
        <v>1365</v>
      </c>
      <c r="F279" s="1990">
        <v>130.50655488828633</v>
      </c>
      <c r="H279" s="1981">
        <v>1365</v>
      </c>
      <c r="I279" s="1992">
        <v>1029.2228563585134</v>
      </c>
      <c r="J279" s="1987"/>
      <c r="K279" s="1984">
        <v>1365</v>
      </c>
      <c r="L279" s="1990">
        <v>112.26993640984085</v>
      </c>
      <c r="N279" s="1981">
        <v>1365</v>
      </c>
      <c r="O279" s="1992">
        <v>1652.7522485626509</v>
      </c>
      <c r="P279" s="1987"/>
      <c r="Q279" s="1984">
        <v>1365</v>
      </c>
      <c r="R279" s="1990">
        <v>135.14491297227013</v>
      </c>
      <c r="T279" s="1981">
        <v>1365</v>
      </c>
      <c r="U279" s="1992">
        <v>3940.0275018647117</v>
      </c>
      <c r="V279" s="1987"/>
      <c r="W279" s="1989">
        <v>1365</v>
      </c>
      <c r="X279" s="1990">
        <v>200.5952916809137</v>
      </c>
      <c r="Z279" s="1991">
        <v>1365</v>
      </c>
      <c r="AA279" s="1992">
        <v>2141.9348614966098</v>
      </c>
      <c r="AB279" s="1987"/>
      <c r="AC279" s="1989">
        <v>1365</v>
      </c>
      <c r="AD279" s="1990">
        <v>162.52562574180911</v>
      </c>
      <c r="AF279" s="2007">
        <v>1365</v>
      </c>
      <c r="AG279" s="2011">
        <f t="shared" si="8"/>
        <v>2054.5498141099001</v>
      </c>
      <c r="AH279" s="2009"/>
      <c r="AI279" s="2007">
        <v>1365</v>
      </c>
      <c r="AJ279" s="2012">
        <f t="shared" si="9"/>
        <v>148.20846433862403</v>
      </c>
    </row>
    <row r="280" spans="2:36" x14ac:dyDescent="0.25">
      <c r="B280" s="1981">
        <v>1370</v>
      </c>
      <c r="C280" s="1992">
        <v>1508.2908247339865</v>
      </c>
      <c r="D280" s="1983"/>
      <c r="E280" s="1984">
        <v>1370</v>
      </c>
      <c r="F280" s="1990">
        <v>130.35064635979947</v>
      </c>
      <c r="H280" s="1981">
        <v>1370</v>
      </c>
      <c r="I280" s="1992">
        <v>1028.5294730074881</v>
      </c>
      <c r="J280" s="1987"/>
      <c r="K280" s="1984">
        <v>1370</v>
      </c>
      <c r="L280" s="1990">
        <v>112.14569200979656</v>
      </c>
      <c r="N280" s="1981">
        <v>1370</v>
      </c>
      <c r="O280" s="1992">
        <v>1652.1493099883503</v>
      </c>
      <c r="P280" s="1987"/>
      <c r="Q280" s="1984">
        <v>1370</v>
      </c>
      <c r="R280" s="1990">
        <v>134.98353771412698</v>
      </c>
      <c r="T280" s="1981">
        <v>1370</v>
      </c>
      <c r="U280" s="1992">
        <v>3936.1223342349244</v>
      </c>
      <c r="V280" s="1987"/>
      <c r="W280" s="1989">
        <v>1370</v>
      </c>
      <c r="X280" s="1990">
        <v>200.34070043386041</v>
      </c>
      <c r="Z280" s="1991">
        <v>1370</v>
      </c>
      <c r="AA280" s="1992">
        <v>2149.2143166724845</v>
      </c>
      <c r="AB280" s="1987"/>
      <c r="AC280" s="1989">
        <v>1370</v>
      </c>
      <c r="AD280" s="1990">
        <v>162.54345109849589</v>
      </c>
      <c r="AF280" s="2007">
        <v>1370</v>
      </c>
      <c r="AG280" s="2011">
        <f t="shared" si="8"/>
        <v>2054.8612517274464</v>
      </c>
      <c r="AH280" s="2009"/>
      <c r="AI280" s="2007">
        <v>1370</v>
      </c>
      <c r="AJ280" s="2012">
        <f t="shared" si="9"/>
        <v>148.07280552321586</v>
      </c>
    </row>
    <row r="281" spans="2:36" x14ac:dyDescent="0.25">
      <c r="B281" s="1981">
        <v>1375</v>
      </c>
      <c r="C281" s="1992">
        <v>1507.7754403630545</v>
      </c>
      <c r="D281" s="1983"/>
      <c r="E281" s="1984">
        <v>1375</v>
      </c>
      <c r="F281" s="1990">
        <v>130.19591652766178</v>
      </c>
      <c r="H281" s="1981">
        <v>1375</v>
      </c>
      <c r="I281" s="1992">
        <v>1027.8411271039872</v>
      </c>
      <c r="J281" s="1987"/>
      <c r="K281" s="1984">
        <v>1375</v>
      </c>
      <c r="L281" s="1990">
        <v>112.02235120538882</v>
      </c>
      <c r="N281" s="1981">
        <v>1375</v>
      </c>
      <c r="O281" s="1992">
        <v>1651.5507564218626</v>
      </c>
      <c r="P281" s="1987"/>
      <c r="Q281" s="1984">
        <v>1375</v>
      </c>
      <c r="R281" s="1990">
        <v>134.82333609422471</v>
      </c>
      <c r="T281" s="1981">
        <v>1375</v>
      </c>
      <c r="U281" s="1992">
        <v>3932.2215956791938</v>
      </c>
      <c r="V281" s="1987"/>
      <c r="W281" s="1989">
        <v>1375</v>
      </c>
      <c r="X281" s="1990">
        <v>200.08750688619838</v>
      </c>
      <c r="Z281" s="1991">
        <v>1375</v>
      </c>
      <c r="AA281" s="1992">
        <v>2156.4982009224168</v>
      </c>
      <c r="AB281" s="1987"/>
      <c r="AC281" s="1989">
        <v>1375</v>
      </c>
      <c r="AD281" s="1990">
        <v>162.56267415457415</v>
      </c>
      <c r="AF281" s="2007">
        <v>1375</v>
      </c>
      <c r="AG281" s="2011">
        <f t="shared" si="8"/>
        <v>2055.1774240981031</v>
      </c>
      <c r="AH281" s="2009"/>
      <c r="AI281" s="2007">
        <v>1375</v>
      </c>
      <c r="AJ281" s="2012">
        <f t="shared" si="9"/>
        <v>147.93835697360956</v>
      </c>
    </row>
    <row r="282" spans="2:36" x14ac:dyDescent="0.25">
      <c r="B282" s="1981">
        <v>1380</v>
      </c>
      <c r="C282" s="1992">
        <v>1507.2653910993749</v>
      </c>
      <c r="D282" s="1983"/>
      <c r="E282" s="1984">
        <v>1380</v>
      </c>
      <c r="F282" s="1990">
        <v>130.04235257995612</v>
      </c>
      <c r="H282" s="1981">
        <v>1380</v>
      </c>
      <c r="I282" s="1992">
        <v>1027.1577639221439</v>
      </c>
      <c r="J282" s="1987"/>
      <c r="K282" s="1984">
        <v>1380</v>
      </c>
      <c r="L282" s="1990">
        <v>111.89990417492599</v>
      </c>
      <c r="N282" s="1981">
        <v>1380</v>
      </c>
      <c r="O282" s="1992">
        <v>1650.9565402000592</v>
      </c>
      <c r="P282" s="1987"/>
      <c r="Q282" s="1984">
        <v>1380</v>
      </c>
      <c r="R282" s="1990">
        <v>134.66429535562608</v>
      </c>
      <c r="T282" s="1981">
        <v>1380</v>
      </c>
      <c r="U282" s="1992">
        <v>3928.325238055414</v>
      </c>
      <c r="V282" s="1987"/>
      <c r="W282" s="1989">
        <v>1380</v>
      </c>
      <c r="X282" s="1990">
        <v>199.83569584554377</v>
      </c>
      <c r="Z282" s="1991">
        <v>1380</v>
      </c>
      <c r="AA282" s="1992">
        <v>2163.7864661042977</v>
      </c>
      <c r="AB282" s="1987"/>
      <c r="AC282" s="1989">
        <v>1380</v>
      </c>
      <c r="AD282" s="1990">
        <v>162.58327971765962</v>
      </c>
      <c r="AF282" s="2007">
        <v>1380</v>
      </c>
      <c r="AG282" s="2011">
        <f t="shared" si="8"/>
        <v>2055.498279876258</v>
      </c>
      <c r="AH282" s="2009"/>
      <c r="AI282" s="2007">
        <v>1380</v>
      </c>
      <c r="AJ282" s="2012">
        <f t="shared" si="9"/>
        <v>147.80510553474232</v>
      </c>
    </row>
    <row r="283" spans="2:36" x14ac:dyDescent="0.25">
      <c r="B283" s="1981">
        <v>1385</v>
      </c>
      <c r="C283" s="1992">
        <v>1506.7606197213304</v>
      </c>
      <c r="D283" s="1983"/>
      <c r="E283" s="1984">
        <v>1385</v>
      </c>
      <c r="F283" s="1990">
        <v>129.88994188977577</v>
      </c>
      <c r="H283" s="1981">
        <v>1385</v>
      </c>
      <c r="I283" s="1992">
        <v>1026.479329526097</v>
      </c>
      <c r="J283" s="1987"/>
      <c r="K283" s="1984">
        <v>1385</v>
      </c>
      <c r="L283" s="1990">
        <v>111.77834123854603</v>
      </c>
      <c r="N283" s="1981">
        <v>1385</v>
      </c>
      <c r="O283" s="1992">
        <v>1650.3666143480896</v>
      </c>
      <c r="P283" s="1987"/>
      <c r="Q283" s="1984">
        <v>1385</v>
      </c>
      <c r="R283" s="1990">
        <v>134.50640292560962</v>
      </c>
      <c r="T283" s="1981">
        <v>1385</v>
      </c>
      <c r="U283" s="1992">
        <v>3924.433213916669</v>
      </c>
      <c r="V283" s="1987"/>
      <c r="W283" s="1989">
        <v>1385</v>
      </c>
      <c r="X283" s="1990">
        <v>199.58525233889588</v>
      </c>
      <c r="Z283" s="1991">
        <v>1385</v>
      </c>
      <c r="AA283" s="1992">
        <v>2171.0790647712142</v>
      </c>
      <c r="AB283" s="1987"/>
      <c r="AC283" s="1989">
        <v>1385</v>
      </c>
      <c r="AD283" s="1990">
        <v>162.60525281475199</v>
      </c>
      <c r="AF283" s="2007">
        <v>1385</v>
      </c>
      <c r="AG283" s="2011">
        <f t="shared" si="8"/>
        <v>2055.8237684566802</v>
      </c>
      <c r="AH283" s="2009"/>
      <c r="AI283" s="2007">
        <v>1385</v>
      </c>
      <c r="AJ283" s="2012">
        <f t="shared" si="9"/>
        <v>147.67303824151585</v>
      </c>
    </row>
    <row r="284" spans="2:36" x14ac:dyDescent="0.25">
      <c r="B284" s="1981">
        <v>1390</v>
      </c>
      <c r="C284" s="1992">
        <v>1506.2610698256119</v>
      </c>
      <c r="D284" s="1983"/>
      <c r="E284" s="1984">
        <v>1390</v>
      </c>
      <c r="F284" s="1990">
        <v>129.73867201189518</v>
      </c>
      <c r="H284" s="1981">
        <v>1390</v>
      </c>
      <c r="I284" s="1992">
        <v>1025.8057707557816</v>
      </c>
      <c r="J284" s="1987"/>
      <c r="K284" s="1984">
        <v>1390</v>
      </c>
      <c r="L284" s="1990">
        <v>111.65765285566516</v>
      </c>
      <c r="N284" s="1981">
        <v>1390</v>
      </c>
      <c r="O284" s="1992">
        <v>1649.7809325669971</v>
      </c>
      <c r="P284" s="1987"/>
      <c r="Q284" s="1984">
        <v>1390</v>
      </c>
      <c r="R284" s="1990">
        <v>134.34964641235561</v>
      </c>
      <c r="T284" s="1981">
        <v>1390</v>
      </c>
      <c r="U284" s="1992">
        <v>3920.5454764987276</v>
      </c>
      <c r="V284" s="1987"/>
      <c r="W284" s="1989">
        <v>1390</v>
      </c>
      <c r="X284" s="1990">
        <v>199.33616160869411</v>
      </c>
      <c r="Z284" s="1991">
        <v>1390</v>
      </c>
      <c r="AA284" s="1992">
        <v>2178.3759501589352</v>
      </c>
      <c r="AB284" s="1987"/>
      <c r="AC284" s="1989">
        <v>1390</v>
      </c>
      <c r="AD284" s="1990">
        <v>162.62857868829016</v>
      </c>
      <c r="AF284" s="2007">
        <v>1390</v>
      </c>
      <c r="AG284" s="2011">
        <f t="shared" si="8"/>
        <v>2056.1538399612109</v>
      </c>
      <c r="AH284" s="2009"/>
      <c r="AI284" s="2007">
        <v>1390</v>
      </c>
      <c r="AJ284" s="2012">
        <f t="shared" si="9"/>
        <v>147.54214231538003</v>
      </c>
    </row>
    <row r="285" spans="2:36" x14ac:dyDescent="0.25">
      <c r="B285" s="1981">
        <v>1395</v>
      </c>
      <c r="C285" s="1992">
        <v>1505.766685812614</v>
      </c>
      <c r="D285" s="1983"/>
      <c r="E285" s="1984">
        <v>1395</v>
      </c>
      <c r="F285" s="1990">
        <v>129.58853067951563</v>
      </c>
      <c r="H285" s="1981">
        <v>1395</v>
      </c>
      <c r="I285" s="1992">
        <v>1025.1370352130314</v>
      </c>
      <c r="J285" s="1987"/>
      <c r="K285" s="1984">
        <v>1395</v>
      </c>
      <c r="L285" s="1990">
        <v>111.53782962248236</v>
      </c>
      <c r="N285" s="1981">
        <v>1395</v>
      </c>
      <c r="O285" s="1992">
        <v>1649.1994492216108</v>
      </c>
      <c r="P285" s="1987"/>
      <c r="Q285" s="1984">
        <v>1395</v>
      </c>
      <c r="R285" s="1990">
        <v>134.19401360170579</v>
      </c>
      <c r="T285" s="1981">
        <v>1395</v>
      </c>
      <c r="U285" s="1992">
        <v>3916.661979707822</v>
      </c>
      <c r="V285" s="1987"/>
      <c r="W285" s="1989">
        <v>1395</v>
      </c>
      <c r="X285" s="1990">
        <v>199.08840910895461</v>
      </c>
      <c r="Z285" s="1991">
        <v>1395</v>
      </c>
      <c r="AA285" s="1992">
        <v>2185.6770761736898</v>
      </c>
      <c r="AB285" s="1987"/>
      <c r="AC285" s="1989">
        <v>1395</v>
      </c>
      <c r="AD285" s="1990">
        <v>162.6532427922908</v>
      </c>
      <c r="AF285" s="2007">
        <v>1395</v>
      </c>
      <c r="AG285" s="2011">
        <f t="shared" si="8"/>
        <v>2056.4884452257538</v>
      </c>
      <c r="AH285" s="2009"/>
      <c r="AI285" s="2007">
        <v>1395</v>
      </c>
      <c r="AJ285" s="2012">
        <f t="shared" si="9"/>
        <v>147.41240516098983</v>
      </c>
    </row>
    <row r="286" spans="2:36" x14ac:dyDescent="0.25">
      <c r="B286" s="1981">
        <v>1400</v>
      </c>
      <c r="C286" s="1992">
        <v>1505.2774128721476</v>
      </c>
      <c r="D286" s="1983"/>
      <c r="E286" s="1984">
        <v>1400</v>
      </c>
      <c r="F286" s="1990">
        <v>129.43950580107813</v>
      </c>
      <c r="H286" s="1981">
        <v>1400</v>
      </c>
      <c r="I286" s="1992">
        <v>1024.4730712479768</v>
      </c>
      <c r="J286" s="1987"/>
      <c r="K286" s="1984">
        <v>1400</v>
      </c>
      <c r="L286" s="1990">
        <v>111.41886226953653</v>
      </c>
      <c r="N286" s="1981">
        <v>1400</v>
      </c>
      <c r="O286" s="1992">
        <v>1648.6221193286917</v>
      </c>
      <c r="P286" s="1987"/>
      <c r="Q286" s="1984">
        <v>1400</v>
      </c>
      <c r="R286" s="1990">
        <v>134.03949245398897</v>
      </c>
      <c r="T286" s="1981">
        <v>1400</v>
      </c>
      <c r="U286" s="1992">
        <v>3912.7826781086578</v>
      </c>
      <c r="V286" s="1987"/>
      <c r="W286" s="1989">
        <v>1400</v>
      </c>
      <c r="X286" s="1990">
        <v>198.84198050149413</v>
      </c>
      <c r="Z286" s="1991">
        <v>1400</v>
      </c>
      <c r="AA286" s="1992">
        <v>2192.9823973801881</v>
      </c>
      <c r="AB286" s="1987"/>
      <c r="AC286" s="1989">
        <v>1400</v>
      </c>
      <c r="AD286" s="1990">
        <v>162.67923078857049</v>
      </c>
      <c r="AF286" s="2007">
        <v>1400</v>
      </c>
      <c r="AG286" s="2011">
        <f t="shared" si="8"/>
        <v>2056.8275357875327</v>
      </c>
      <c r="AH286" s="2009"/>
      <c r="AI286" s="2007">
        <v>1400</v>
      </c>
      <c r="AJ286" s="2012">
        <f t="shared" si="9"/>
        <v>147.28381436293367</v>
      </c>
    </row>
    <row r="287" spans="2:36" x14ac:dyDescent="0.25">
      <c r="B287" s="1981">
        <v>1405</v>
      </c>
      <c r="C287" s="1992">
        <v>1504.793196969455</v>
      </c>
      <c r="D287" s="1983"/>
      <c r="E287" s="1984">
        <v>1405</v>
      </c>
      <c r="F287" s="1990">
        <v>129.29158545714574</v>
      </c>
      <c r="H287" s="1981">
        <v>1405</v>
      </c>
      <c r="I287" s="1992">
        <v>1023.813827945734</v>
      </c>
      <c r="J287" s="1987"/>
      <c r="K287" s="1984">
        <v>1405</v>
      </c>
      <c r="L287" s="1990">
        <v>111.30074165931642</v>
      </c>
      <c r="N287" s="1981">
        <v>1405</v>
      </c>
      <c r="O287" s="1992">
        <v>1648.0488985453321</v>
      </c>
      <c r="P287" s="1987"/>
      <c r="Q287" s="1984">
        <v>1405</v>
      </c>
      <c r="R287" s="1990">
        <v>133.88607110091814</v>
      </c>
      <c r="T287" s="1981">
        <v>1405</v>
      </c>
      <c r="U287" s="1992">
        <v>3908.907526912717</v>
      </c>
      <c r="V287" s="1987"/>
      <c r="W287" s="1989">
        <v>1405</v>
      </c>
      <c r="X287" s="1990">
        <v>198.59686165223133</v>
      </c>
      <c r="Z287" s="1991">
        <v>1405</v>
      </c>
      <c r="AA287" s="1992">
        <v>2200.2918689899102</v>
      </c>
      <c r="AB287" s="1987"/>
      <c r="AC287" s="1989">
        <v>1405</v>
      </c>
      <c r="AD287" s="1990">
        <v>162.70652854304788</v>
      </c>
      <c r="AF287" s="2007">
        <v>1405</v>
      </c>
      <c r="AG287" s="2011">
        <f t="shared" si="8"/>
        <v>2057.1710638726299</v>
      </c>
      <c r="AH287" s="2009"/>
      <c r="AI287" s="2007">
        <v>1405</v>
      </c>
      <c r="AJ287" s="2012">
        <f t="shared" si="9"/>
        <v>147.1563576825319</v>
      </c>
    </row>
    <row r="288" spans="2:36" x14ac:dyDescent="0.25">
      <c r="B288" s="1981">
        <v>1410</v>
      </c>
      <c r="C288" s="1992">
        <v>1504.3139848315111</v>
      </c>
      <c r="D288" s="1983"/>
      <c r="E288" s="1984">
        <v>1410</v>
      </c>
      <c r="F288" s="1990">
        <v>129.14475789735098</v>
      </c>
      <c r="H288" s="1981">
        <v>1410</v>
      </c>
      <c r="I288" s="1992">
        <v>1023.1592551133709</v>
      </c>
      <c r="J288" s="1987"/>
      <c r="K288" s="1984">
        <v>1410</v>
      </c>
      <c r="L288" s="1990">
        <v>111.18345878392044</v>
      </c>
      <c r="N288" s="1981">
        <v>1410</v>
      </c>
      <c r="O288" s="1992">
        <v>1647.4797431575971</v>
      </c>
      <c r="P288" s="1987"/>
      <c r="Q288" s="1984">
        <v>1410</v>
      </c>
      <c r="R288" s="1990">
        <v>133.73373784254957</v>
      </c>
      <c r="T288" s="1981">
        <v>1410</v>
      </c>
      <c r="U288" s="1992">
        <v>3905.0364819667657</v>
      </c>
      <c r="V288" s="1987"/>
      <c r="W288" s="1989">
        <v>1410</v>
      </c>
      <c r="X288" s="1990">
        <v>198.35303862756822</v>
      </c>
      <c r="Z288" s="1991">
        <v>1410</v>
      </c>
      <c r="AA288" s="1992">
        <v>2207.6054468496195</v>
      </c>
      <c r="AB288" s="1987"/>
      <c r="AC288" s="1989">
        <v>1410</v>
      </c>
      <c r="AD288" s="1990">
        <v>162.73512212212472</v>
      </c>
      <c r="AF288" s="2007">
        <v>1410</v>
      </c>
      <c r="AG288" s="2011">
        <f t="shared" si="8"/>
        <v>2057.5189823837727</v>
      </c>
      <c r="AH288" s="2009"/>
      <c r="AI288" s="2007">
        <v>1410</v>
      </c>
      <c r="AJ288" s="2012">
        <f t="shared" si="9"/>
        <v>147.03002305470278</v>
      </c>
    </row>
    <row r="289" spans="2:36" x14ac:dyDescent="0.25">
      <c r="B289" s="1981">
        <v>1415</v>
      </c>
      <c r="C289" s="1992">
        <v>1503.8397239336377</v>
      </c>
      <c r="D289" s="1983"/>
      <c r="E289" s="1984">
        <v>1415</v>
      </c>
      <c r="F289" s="1990">
        <v>128.9990115374101</v>
      </c>
      <c r="H289" s="1981">
        <v>1415</v>
      </c>
      <c r="I289" s="1992">
        <v>1022.5093032671639</v>
      </c>
      <c r="J289" s="1987"/>
      <c r="K289" s="1984">
        <v>1415</v>
      </c>
      <c r="L289" s="1990">
        <v>111.0670047627676</v>
      </c>
      <c r="N289" s="1981">
        <v>1415</v>
      </c>
      <c r="O289" s="1992">
        <v>1646.9146100694234</v>
      </c>
      <c r="P289" s="1987"/>
      <c r="Q289" s="1984">
        <v>1415</v>
      </c>
      <c r="R289" s="1990">
        <v>133.58248114431092</v>
      </c>
      <c r="T289" s="1981">
        <v>1415</v>
      </c>
      <c r="U289" s="1992">
        <v>3901.1694997416589</v>
      </c>
      <c r="V289" s="1987"/>
      <c r="W289" s="1989">
        <v>1415</v>
      </c>
      <c r="X289" s="1990">
        <v>198.11049769084849</v>
      </c>
      <c r="Z289" s="1991">
        <v>1415</v>
      </c>
      <c r="AA289" s="1992">
        <v>2214.9230874301752</v>
      </c>
      <c r="AB289" s="1987"/>
      <c r="AC289" s="1989">
        <v>1415</v>
      </c>
      <c r="AD289" s="1990">
        <v>162.76499778914501</v>
      </c>
      <c r="AF289" s="2007">
        <v>1415</v>
      </c>
      <c r="AG289" s="2011">
        <f t="shared" si="8"/>
        <v>2057.8712448884116</v>
      </c>
      <c r="AH289" s="2009"/>
      <c r="AI289" s="2007">
        <v>1415</v>
      </c>
      <c r="AJ289" s="2012">
        <f t="shared" si="9"/>
        <v>146.90479858489641</v>
      </c>
    </row>
    <row r="290" spans="2:36" x14ac:dyDescent="0.25">
      <c r="B290" s="1981">
        <v>1420</v>
      </c>
      <c r="C290" s="1992">
        <v>1503.3703624863758</v>
      </c>
      <c r="D290" s="1983"/>
      <c r="E290" s="1984">
        <v>1420</v>
      </c>
      <c r="F290" s="1990">
        <v>128.85433495619773</v>
      </c>
      <c r="H290" s="1981">
        <v>1420</v>
      </c>
      <c r="I290" s="1992">
        <v>1021.8639236201057</v>
      </c>
      <c r="J290" s="1987"/>
      <c r="K290" s="1984">
        <v>1420</v>
      </c>
      <c r="L290" s="1990">
        <v>110.95137084035528</v>
      </c>
      <c r="N290" s="1981">
        <v>1420</v>
      </c>
      <c r="O290" s="1992">
        <v>1646.3534567917293</v>
      </c>
      <c r="P290" s="1987"/>
      <c r="Q290" s="1984">
        <v>1420</v>
      </c>
      <c r="R290" s="1990">
        <v>133.43228963408819</v>
      </c>
      <c r="T290" s="1981">
        <v>1420</v>
      </c>
      <c r="U290" s="1992">
        <v>3897.3065373213308</v>
      </c>
      <c r="V290" s="1987"/>
      <c r="W290" s="1989">
        <v>1420</v>
      </c>
      <c r="X290" s="1990">
        <v>197.86922529888943</v>
      </c>
      <c r="Z290" s="1991">
        <v>1420</v>
      </c>
      <c r="AA290" s="1992">
        <v>2222.2447478155077</v>
      </c>
      <c r="AB290" s="1987"/>
      <c r="AC290" s="1989">
        <v>1420</v>
      </c>
      <c r="AD290" s="1990">
        <v>162.79614200092627</v>
      </c>
      <c r="AF290" s="2007">
        <v>1420</v>
      </c>
      <c r="AG290" s="2011">
        <f t="shared" si="8"/>
        <v>2058.2278056070099</v>
      </c>
      <c r="AH290" s="2009"/>
      <c r="AI290" s="2007">
        <v>1420</v>
      </c>
      <c r="AJ290" s="2012">
        <f t="shared" si="9"/>
        <v>146.78067254609135</v>
      </c>
    </row>
    <row r="291" spans="2:36" x14ac:dyDescent="0.25">
      <c r="B291" s="1981">
        <v>1425</v>
      </c>
      <c r="C291" s="1992">
        <v>1502.9058494226442</v>
      </c>
      <c r="D291" s="1983"/>
      <c r="E291" s="1984">
        <v>1425</v>
      </c>
      <c r="F291" s="1990">
        <v>128.71071689288513</v>
      </c>
      <c r="H291" s="1981">
        <v>1425</v>
      </c>
      <c r="I291" s="1992">
        <v>1021.2230680696911</v>
      </c>
      <c r="J291" s="1987"/>
      <c r="K291" s="1984">
        <v>1425</v>
      </c>
      <c r="L291" s="1990">
        <v>110.83654838406508</v>
      </c>
      <c r="N291" s="1981">
        <v>1425</v>
      </c>
      <c r="O291" s="1992">
        <v>1645.7962414317728</v>
      </c>
      <c r="P291" s="1987"/>
      <c r="Q291" s="1984">
        <v>1425</v>
      </c>
      <c r="R291" s="1990">
        <v>133.2831520993756</v>
      </c>
      <c r="T291" s="1981">
        <v>1425</v>
      </c>
      <c r="U291" s="1992">
        <v>3893.4475523920419</v>
      </c>
      <c r="V291" s="1987"/>
      <c r="W291" s="1989">
        <v>1425</v>
      </c>
      <c r="X291" s="1990">
        <v>197.62920809858829</v>
      </c>
      <c r="Z291" s="1991">
        <v>1425</v>
      </c>
      <c r="AA291" s="1992">
        <v>2229.5703856918826</v>
      </c>
      <c r="AB291" s="1987"/>
      <c r="AC291" s="1989">
        <v>1425</v>
      </c>
      <c r="AD291" s="1990">
        <v>162.82854140436515</v>
      </c>
      <c r="AF291" s="2007">
        <v>1425</v>
      </c>
      <c r="AG291" s="2011">
        <f t="shared" si="8"/>
        <v>2058.5886194016066</v>
      </c>
      <c r="AH291" s="2009"/>
      <c r="AI291" s="2007">
        <v>1425</v>
      </c>
      <c r="AJ291" s="2012">
        <f t="shared" si="9"/>
        <v>146.65763337585585</v>
      </c>
    </row>
    <row r="292" spans="2:36" x14ac:dyDescent="0.25">
      <c r="B292" s="1981">
        <v>1430</v>
      </c>
      <c r="C292" s="1992">
        <v>1502.4461343851679</v>
      </c>
      <c r="D292" s="1983"/>
      <c r="E292" s="1984">
        <v>1430</v>
      </c>
      <c r="F292" s="1990">
        <v>128.56814624413781</v>
      </c>
      <c r="H292" s="1981">
        <v>1430</v>
      </c>
      <c r="I292" s="1992">
        <v>1020.5866891859507</v>
      </c>
      <c r="J292" s="1987"/>
      <c r="K292" s="1984">
        <v>1430</v>
      </c>
      <c r="L292" s="1990">
        <v>110.72252888201473</v>
      </c>
      <c r="N292" s="1981">
        <v>1430</v>
      </c>
      <c r="O292" s="1992">
        <v>1645.2429226827257</v>
      </c>
      <c r="P292" s="1987"/>
      <c r="Q292" s="1984">
        <v>1430</v>
      </c>
      <c r="R292" s="1990">
        <v>133.1350574844864</v>
      </c>
      <c r="T292" s="1981">
        <v>1430</v>
      </c>
      <c r="U292" s="1992">
        <v>3889.5925032318655</v>
      </c>
      <c r="V292" s="1987"/>
      <c r="W292" s="1989">
        <v>1430</v>
      </c>
      <c r="X292" s="1990">
        <v>197.39043292359938</v>
      </c>
      <c r="Z292" s="1991">
        <v>1430</v>
      </c>
      <c r="AA292" s="1992">
        <v>2236.899959337366</v>
      </c>
      <c r="AB292" s="1987"/>
      <c r="AC292" s="1989">
        <v>1430</v>
      </c>
      <c r="AD292" s="1990">
        <v>162.86218283311646</v>
      </c>
      <c r="AF292" s="2007">
        <v>1430</v>
      </c>
      <c r="AG292" s="2011">
        <f t="shared" si="8"/>
        <v>2058.953641764615</v>
      </c>
      <c r="AH292" s="2009"/>
      <c r="AI292" s="2007">
        <v>1430</v>
      </c>
      <c r="AJ292" s="2012">
        <f t="shared" si="9"/>
        <v>146.53566967347095</v>
      </c>
    </row>
    <row r="293" spans="2:36" x14ac:dyDescent="0.25">
      <c r="B293" s="1981">
        <v>1435</v>
      </c>
      <c r="C293" s="1992">
        <v>1501.991167714164</v>
      </c>
      <c r="D293" s="1983"/>
      <c r="E293" s="1984">
        <v>1435</v>
      </c>
      <c r="F293" s="1990">
        <v>128.42661206137126</v>
      </c>
      <c r="H293" s="1981">
        <v>1435</v>
      </c>
      <c r="I293" s="1992">
        <v>1019.9547401997371</v>
      </c>
      <c r="J293" s="1987"/>
      <c r="K293" s="1984">
        <v>1435</v>
      </c>
      <c r="L293" s="1990">
        <v>110.60930394095431</v>
      </c>
      <c r="N293" s="1981">
        <v>1435</v>
      </c>
      <c r="O293" s="1992">
        <v>1644.6934598134633</v>
      </c>
      <c r="P293" s="1987"/>
      <c r="Q293" s="1984">
        <v>1435</v>
      </c>
      <c r="R293" s="1990">
        <v>132.98799488781921</v>
      </c>
      <c r="T293" s="1981">
        <v>1435</v>
      </c>
      <c r="U293" s="1992">
        <v>3885.7413487003514</v>
      </c>
      <c r="V293" s="1987"/>
      <c r="W293" s="1989">
        <v>1435</v>
      </c>
      <c r="X293" s="1990">
        <v>197.15288679107954</v>
      </c>
      <c r="Z293" s="1991">
        <v>1435</v>
      </c>
      <c r="AA293" s="1992">
        <v>2244.2334276115139</v>
      </c>
      <c r="AB293" s="1987"/>
      <c r="AC293" s="1989">
        <v>1435</v>
      </c>
      <c r="AD293" s="1990">
        <v>162.89705330433671</v>
      </c>
      <c r="AF293" s="2007">
        <v>1435</v>
      </c>
      <c r="AG293" s="2011">
        <f t="shared" si="8"/>
        <v>2059.3228288078458</v>
      </c>
      <c r="AH293" s="2009"/>
      <c r="AI293" s="2007">
        <v>1435</v>
      </c>
      <c r="AJ293" s="2012">
        <f t="shared" si="9"/>
        <v>146.4147701971122</v>
      </c>
    </row>
    <row r="294" spans="2:36" x14ac:dyDescent="0.25">
      <c r="B294" s="1981">
        <v>1440</v>
      </c>
      <c r="C294" s="1992">
        <v>1501.5409004352875</v>
      </c>
      <c r="D294" s="1983"/>
      <c r="E294" s="1984">
        <v>1440</v>
      </c>
      <c r="F294" s="1990">
        <v>128.2861035480652</v>
      </c>
      <c r="H294" s="1981">
        <v>1440</v>
      </c>
      <c r="I294" s="1992">
        <v>1019.3271749912541</v>
      </c>
      <c r="J294" s="1987"/>
      <c r="K294" s="1984">
        <v>1440</v>
      </c>
      <c r="L294" s="1990">
        <v>110.49686528420672</v>
      </c>
      <c r="N294" s="1981">
        <v>1440</v>
      </c>
      <c r="O294" s="1992">
        <v>1644.1478126585703</v>
      </c>
      <c r="P294" s="1987"/>
      <c r="Q294" s="1984">
        <v>1440</v>
      </c>
      <c r="R294" s="1990">
        <v>132.84195355918439</v>
      </c>
      <c r="T294" s="1981">
        <v>1440</v>
      </c>
      <c r="U294" s="1992">
        <v>3881.8940482284538</v>
      </c>
      <c r="V294" s="1987"/>
      <c r="W294" s="1989">
        <v>1440</v>
      </c>
      <c r="X294" s="1990">
        <v>196.91655689850268</v>
      </c>
      <c r="Z294" s="1991">
        <v>1440</v>
      </c>
      <c r="AA294" s="1992">
        <v>2251.5707499452787</v>
      </c>
      <c r="AB294" s="1987"/>
      <c r="AC294" s="1989">
        <v>1440</v>
      </c>
      <c r="AD294" s="1990">
        <v>162.93314001549993</v>
      </c>
      <c r="AF294" s="2007">
        <v>1440</v>
      </c>
      <c r="AG294" s="2011">
        <f t="shared" si="8"/>
        <v>2059.696137251769</v>
      </c>
      <c r="AH294" s="2009"/>
      <c r="AI294" s="2007">
        <v>1440</v>
      </c>
      <c r="AJ294" s="2012">
        <f t="shared" si="9"/>
        <v>146.29492386109177</v>
      </c>
    </row>
    <row r="295" spans="2:36" x14ac:dyDescent="0.25">
      <c r="B295" s="1981">
        <v>1445</v>
      </c>
      <c r="C295" s="1992">
        <v>1501.0952842478223</v>
      </c>
      <c r="D295" s="1983"/>
      <c r="E295" s="1984">
        <v>1445</v>
      </c>
      <c r="F295" s="1990">
        <v>128.14661005713145</v>
      </c>
      <c r="H295" s="1981">
        <v>1445</v>
      </c>
      <c r="I295" s="1992">
        <v>1018.7039480788291</v>
      </c>
      <c r="J295" s="1987"/>
      <c r="K295" s="1984">
        <v>1445</v>
      </c>
      <c r="L295" s="1990">
        <v>110.38520474965136</v>
      </c>
      <c r="N295" s="1981">
        <v>1445</v>
      </c>
      <c r="O295" s="1992">
        <v>1643.6059416085566</v>
      </c>
      <c r="P295" s="1987"/>
      <c r="Q295" s="1984">
        <v>1445</v>
      </c>
      <c r="R295" s="1990">
        <v>132.69692289718404</v>
      </c>
      <c r="T295" s="1981">
        <v>1445</v>
      </c>
      <c r="U295" s="1992">
        <v>3878.0505618086372</v>
      </c>
      <c r="V295" s="1987"/>
      <c r="W295" s="1989">
        <v>1445</v>
      </c>
      <c r="X295" s="1990">
        <v>196.68143062054125</v>
      </c>
      <c r="Z295" s="1991">
        <v>1445</v>
      </c>
      <c r="AA295" s="1992">
        <v>2258.9118863311223</v>
      </c>
      <c r="AB295" s="1987"/>
      <c r="AC295" s="1989">
        <v>1445</v>
      </c>
      <c r="AD295" s="1990">
        <v>162.9704303412787</v>
      </c>
      <c r="AF295" s="2007">
        <v>1445</v>
      </c>
      <c r="AG295" s="2011">
        <f t="shared" si="8"/>
        <v>2060.0735244149937</v>
      </c>
      <c r="AH295" s="2009"/>
      <c r="AI295" s="2007">
        <v>1445</v>
      </c>
      <c r="AJ295" s="2012">
        <f t="shared" si="9"/>
        <v>146.17611973315738</v>
      </c>
    </row>
    <row r="296" spans="2:36" x14ac:dyDescent="0.25">
      <c r="B296" s="1981">
        <v>1450</v>
      </c>
      <c r="C296" s="1992">
        <v>1500.6542715131145</v>
      </c>
      <c r="D296" s="1983"/>
      <c r="E296" s="1984">
        <v>1450</v>
      </c>
      <c r="F296" s="1990">
        <v>128.00812108833838</v>
      </c>
      <c r="H296" s="1981">
        <v>1450</v>
      </c>
      <c r="I296" s="1992">
        <v>1018.085014607905</v>
      </c>
      <c r="J296" s="1987"/>
      <c r="K296" s="1984">
        <v>1450</v>
      </c>
      <c r="L296" s="1990">
        <v>110.27431428774787</v>
      </c>
      <c r="N296" s="1981">
        <v>1450</v>
      </c>
      <c r="O296" s="1992">
        <v>1643.0678076002646</v>
      </c>
      <c r="P296" s="1987"/>
      <c r="Q296" s="1984">
        <v>1450</v>
      </c>
      <c r="R296" s="1990">
        <v>132.55289244664542</v>
      </c>
      <c r="T296" s="1981">
        <v>1450</v>
      </c>
      <c r="U296" s="1992">
        <v>3874.2108499851806</v>
      </c>
      <c r="V296" s="1987"/>
      <c r="W296" s="1989">
        <v>1450</v>
      </c>
      <c r="X296" s="1990">
        <v>196.44749550600918</v>
      </c>
      <c r="Z296" s="1991">
        <v>1450</v>
      </c>
      <c r="AA296" s="1992">
        <v>2266.2567973133296</v>
      </c>
      <c r="AB296" s="1987"/>
      <c r="AC296" s="1989">
        <v>1450</v>
      </c>
      <c r="AD296" s="1990">
        <v>163.00891183048651</v>
      </c>
      <c r="AF296" s="2007">
        <v>1450</v>
      </c>
      <c r="AG296" s="2011">
        <f t="shared" si="8"/>
        <v>2060.4549482039592</v>
      </c>
      <c r="AH296" s="2009"/>
      <c r="AI296" s="2007">
        <v>1450</v>
      </c>
      <c r="AJ296" s="2012">
        <f t="shared" si="9"/>
        <v>146.05834703184547</v>
      </c>
    </row>
    <row r="297" spans="2:36" x14ac:dyDescent="0.25">
      <c r="B297" s="1981">
        <v>1455</v>
      </c>
      <c r="C297" s="1992">
        <v>1500.2178152432566</v>
      </c>
      <c r="D297" s="1983"/>
      <c r="E297" s="1984">
        <v>1455</v>
      </c>
      <c r="F297" s="1990">
        <v>127.87062628578823</v>
      </c>
      <c r="H297" s="1981">
        <v>1455</v>
      </c>
      <c r="I297" s="1992">
        <v>1017.4703303402788</v>
      </c>
      <c r="J297" s="1987"/>
      <c r="K297" s="1984">
        <v>1455</v>
      </c>
      <c r="L297" s="1990">
        <v>110.16418595960324</v>
      </c>
      <c r="N297" s="1981">
        <v>1455</v>
      </c>
      <c r="O297" s="1992">
        <v>1642.5333721074956</v>
      </c>
      <c r="P297" s="1987"/>
      <c r="Q297" s="1984">
        <v>1455</v>
      </c>
      <c r="R297" s="1990">
        <v>132.40985189611072</v>
      </c>
      <c r="T297" s="1981">
        <v>1455</v>
      </c>
      <c r="U297" s="1992">
        <v>3870.3748738447293</v>
      </c>
      <c r="V297" s="1987"/>
      <c r="W297" s="1989">
        <v>1455</v>
      </c>
      <c r="X297" s="1990">
        <v>196.21473927487099</v>
      </c>
      <c r="Z297" s="1991">
        <v>1455</v>
      </c>
      <c r="AA297" s="1992">
        <v>2273.6054439785398</v>
      </c>
      <c r="AB297" s="1987"/>
      <c r="AC297" s="1989">
        <v>1455</v>
      </c>
      <c r="AD297" s="1990">
        <v>163.04857220308887</v>
      </c>
      <c r="AF297" s="2007">
        <v>1455</v>
      </c>
      <c r="AG297" s="2011">
        <f t="shared" si="8"/>
        <v>2060.84036710286</v>
      </c>
      <c r="AH297" s="2009"/>
      <c r="AI297" s="2007">
        <v>1455</v>
      </c>
      <c r="AJ297" s="2012">
        <f t="shared" si="9"/>
        <v>145.94159512389243</v>
      </c>
    </row>
    <row r="298" spans="2:36" x14ac:dyDescent="0.25">
      <c r="B298" s="1981">
        <v>1460</v>
      </c>
      <c r="C298" s="1992">
        <v>1499.7858690899848</v>
      </c>
      <c r="D298" s="1983"/>
      <c r="E298" s="1984">
        <v>1460</v>
      </c>
      <c r="F298" s="1990">
        <v>127.73411543544387</v>
      </c>
      <c r="H298" s="1981">
        <v>1460</v>
      </c>
      <c r="I298" s="1992">
        <v>1016.8598516435408</v>
      </c>
      <c r="J298" s="1987"/>
      <c r="K298" s="1984">
        <v>1460</v>
      </c>
      <c r="L298" s="1990">
        <v>110.05481193507607</v>
      </c>
      <c r="N298" s="1981">
        <v>1460</v>
      </c>
      <c r="O298" s="1992">
        <v>1642.0025971317993</v>
      </c>
      <c r="P298" s="1987"/>
      <c r="Q298" s="1984">
        <v>1460</v>
      </c>
      <c r="R298" s="1990">
        <v>132.26779107537411</v>
      </c>
      <c r="T298" s="1981">
        <v>1460</v>
      </c>
      <c r="U298" s="1992">
        <v>3866.5425950069721</v>
      </c>
      <c r="V298" s="1987"/>
      <c r="W298" s="1989">
        <v>1460</v>
      </c>
      <c r="X298" s="1990">
        <v>195.98314981531163</v>
      </c>
      <c r="Z298" s="1991">
        <v>1460</v>
      </c>
      <c r="AA298" s="1992">
        <v>2280.9577879464446</v>
      </c>
      <c r="AB298" s="1987"/>
      <c r="AC298" s="1989">
        <v>1460</v>
      </c>
      <c r="AD298" s="1990">
        <v>163.08939934726922</v>
      </c>
      <c r="AF298" s="2007">
        <v>1460</v>
      </c>
      <c r="AG298" s="2011">
        <f t="shared" si="8"/>
        <v>2061.2297401637484</v>
      </c>
      <c r="AH298" s="2009"/>
      <c r="AI298" s="2007">
        <v>1460</v>
      </c>
      <c r="AJ298" s="2012">
        <f t="shared" si="9"/>
        <v>145.825853521695</v>
      </c>
    </row>
    <row r="299" spans="2:36" x14ac:dyDescent="0.25">
      <c r="B299" s="1981">
        <v>1465</v>
      </c>
      <c r="C299" s="1992">
        <v>1499.3583873338137</v>
      </c>
      <c r="D299" s="1983"/>
      <c r="E299" s="1984">
        <v>1465</v>
      </c>
      <c r="F299" s="1990">
        <v>127.59857846270971</v>
      </c>
      <c r="H299" s="1981">
        <v>1465</v>
      </c>
      <c r="I299" s="1992">
        <v>1016.2535354807439</v>
      </c>
      <c r="J299" s="1987"/>
      <c r="K299" s="1984">
        <v>1465</v>
      </c>
      <c r="L299" s="1990">
        <v>109.9461844909211</v>
      </c>
      <c r="N299" s="1981">
        <v>1465</v>
      </c>
      <c r="O299" s="1992">
        <v>1641.4754451934807</v>
      </c>
      <c r="P299" s="1987"/>
      <c r="Q299" s="1984">
        <v>1465</v>
      </c>
      <c r="R299" s="1990">
        <v>132.12669995307252</v>
      </c>
      <c r="T299" s="1981">
        <v>1465</v>
      </c>
      <c r="U299" s="1992">
        <v>3862.713975615573</v>
      </c>
      <c r="V299" s="1987"/>
      <c r="W299" s="1989">
        <v>1465</v>
      </c>
      <c r="X299" s="1990">
        <v>195.75271518086359</v>
      </c>
      <c r="Z299" s="1991">
        <v>1465</v>
      </c>
      <c r="AA299" s="1992">
        <v>2288.3137913607061</v>
      </c>
      <c r="AB299" s="1987"/>
      <c r="AC299" s="1989">
        <v>1465</v>
      </c>
      <c r="AD299" s="1990">
        <v>163.13138131656157</v>
      </c>
      <c r="AF299" s="2007">
        <v>1465</v>
      </c>
      <c r="AG299" s="2011">
        <f t="shared" si="8"/>
        <v>2061.6230269968632</v>
      </c>
      <c r="AH299" s="2009"/>
      <c r="AI299" s="2007">
        <v>1465</v>
      </c>
      <c r="AJ299" s="2012">
        <f t="shared" si="9"/>
        <v>145.71111188082571</v>
      </c>
    </row>
    <row r="300" spans="2:36" x14ac:dyDescent="0.25">
      <c r="B300" s="1981">
        <v>1470</v>
      </c>
      <c r="C300" s="1992">
        <v>1498.9353248733894</v>
      </c>
      <c r="D300" s="1983"/>
      <c r="E300" s="1984">
        <v>1470</v>
      </c>
      <c r="F300" s="1990">
        <v>127.46400543005853</v>
      </c>
      <c r="H300" s="1981">
        <v>1470</v>
      </c>
      <c r="I300" s="1992">
        <v>1015.6513394002779</v>
      </c>
      <c r="J300" s="1987"/>
      <c r="K300" s="1984">
        <v>1470</v>
      </c>
      <c r="L300" s="1990">
        <v>109.83829600897118</v>
      </c>
      <c r="N300" s="1981">
        <v>1470</v>
      </c>
      <c r="O300" s="1992">
        <v>1640.9518793227687</v>
      </c>
      <c r="P300" s="1987"/>
      <c r="Q300" s="1984">
        <v>1470</v>
      </c>
      <c r="R300" s="1990">
        <v>131.98656863432407</v>
      </c>
      <c r="T300" s="1981">
        <v>1470</v>
      </c>
      <c r="U300" s="1992">
        <v>3858.8889783292361</v>
      </c>
      <c r="V300" s="1987"/>
      <c r="W300" s="1989">
        <v>1470</v>
      </c>
      <c r="X300" s="1990">
        <v>195.52342358759773</v>
      </c>
      <c r="Z300" s="1991">
        <v>1470</v>
      </c>
      <c r="AA300" s="1992">
        <v>2295.6734168800317</v>
      </c>
      <c r="AB300" s="1987"/>
      <c r="AC300" s="1989">
        <v>1470</v>
      </c>
      <c r="AD300" s="1990">
        <v>163.17450632703574</v>
      </c>
      <c r="AF300" s="2007">
        <v>1470</v>
      </c>
      <c r="AG300" s="2011">
        <f t="shared" si="8"/>
        <v>2062.0201877611407</v>
      </c>
      <c r="AH300" s="2009"/>
      <c r="AI300" s="2007">
        <v>1470</v>
      </c>
      <c r="AJ300" s="2012">
        <f t="shared" si="9"/>
        <v>145.59735999759747</v>
      </c>
    </row>
    <row r="301" spans="2:36" x14ac:dyDescent="0.25">
      <c r="B301" s="1981">
        <v>1475</v>
      </c>
      <c r="C301" s="1992">
        <v>1498.5166372150638</v>
      </c>
      <c r="D301" s="1983"/>
      <c r="E301" s="1984">
        <v>1475</v>
      </c>
      <c r="F301" s="1990">
        <v>127.3303865347103</v>
      </c>
      <c r="H301" s="1981">
        <v>1475</v>
      </c>
      <c r="I301" s="1992">
        <v>1015.0532215259518</v>
      </c>
      <c r="J301" s="1987"/>
      <c r="K301" s="1984">
        <v>1475</v>
      </c>
      <c r="L301" s="1990">
        <v>109.73113897435663</v>
      </c>
      <c r="N301" s="1981">
        <v>1475</v>
      </c>
      <c r="O301" s="1992">
        <v>1643.3215725979182</v>
      </c>
      <c r="P301" s="1987"/>
      <c r="Q301" s="1984">
        <v>1475</v>
      </c>
      <c r="R301" s="1990">
        <v>134.33605018984611</v>
      </c>
      <c r="T301" s="1981">
        <v>1475</v>
      </c>
      <c r="U301" s="1992">
        <v>3855.0675663130028</v>
      </c>
      <c r="V301" s="1987"/>
      <c r="W301" s="1989">
        <v>1475</v>
      </c>
      <c r="X301" s="1990">
        <v>195.2952634113667</v>
      </c>
      <c r="Z301" s="1991">
        <v>1475</v>
      </c>
      <c r="AA301" s="1992">
        <v>2303.0366276694585</v>
      </c>
      <c r="AB301" s="1987"/>
      <c r="AC301" s="1989">
        <v>1475</v>
      </c>
      <c r="AD301" s="1990">
        <v>163.21876275454485</v>
      </c>
      <c r="AF301" s="2007">
        <v>1475</v>
      </c>
      <c r="AG301" s="2011">
        <f t="shared" si="8"/>
        <v>2062.9991250642788</v>
      </c>
      <c r="AH301" s="2009"/>
      <c r="AI301" s="2007">
        <v>1475</v>
      </c>
      <c r="AJ301" s="2012">
        <f t="shared" si="9"/>
        <v>145.98232037296492</v>
      </c>
    </row>
    <row r="302" spans="2:36" x14ac:dyDescent="0.25">
      <c r="B302" s="1981">
        <v>1480</v>
      </c>
      <c r="C302" s="1992">
        <v>1498.1022804626668</v>
      </c>
      <c r="D302" s="1983"/>
      <c r="E302" s="1984">
        <v>1480</v>
      </c>
      <c r="F302" s="1990">
        <v>127.19771210635427</v>
      </c>
      <c r="H302" s="1981">
        <v>1480</v>
      </c>
      <c r="I302" s="1992">
        <v>1014.4591405472731</v>
      </c>
      <c r="J302" s="1987"/>
      <c r="K302" s="1984">
        <v>1480</v>
      </c>
      <c r="L302" s="1990">
        <v>109.62470597375973</v>
      </c>
      <c r="N302" s="1981">
        <v>1480</v>
      </c>
      <c r="O302" s="1992">
        <v>1642.7953074175355</v>
      </c>
      <c r="P302" s="1987"/>
      <c r="Q302" s="1984">
        <v>1480</v>
      </c>
      <c r="R302" s="1990">
        <v>134.18940168326245</v>
      </c>
      <c r="T302" s="1981">
        <v>1480</v>
      </c>
      <c r="U302" s="1992">
        <v>3851.2497032296696</v>
      </c>
      <c r="V302" s="1987"/>
      <c r="W302" s="1989">
        <v>1480</v>
      </c>
      <c r="X302" s="1990">
        <v>195.06822318510521</v>
      </c>
      <c r="Z302" s="1991">
        <v>1480</v>
      </c>
      <c r="AA302" s="1992">
        <v>2310.4033873917865</v>
      </c>
      <c r="AB302" s="1987"/>
      <c r="AC302" s="1989">
        <v>1480</v>
      </c>
      <c r="AD302" s="1990">
        <v>163.26413913202353</v>
      </c>
      <c r="AF302" s="2007">
        <v>1480</v>
      </c>
      <c r="AG302" s="2011">
        <f t="shared" si="8"/>
        <v>2063.4019638097861</v>
      </c>
      <c r="AH302" s="2009"/>
      <c r="AI302" s="2007">
        <v>1480</v>
      </c>
      <c r="AJ302" s="2012">
        <f t="shared" si="9"/>
        <v>145.86883641610103</v>
      </c>
    </row>
    <row r="303" spans="2:36" x14ac:dyDescent="0.25">
      <c r="B303" s="1981">
        <v>1485</v>
      </c>
      <c r="C303" s="1992">
        <v>1497.692211307497</v>
      </c>
      <c r="D303" s="1983"/>
      <c r="E303" s="1984">
        <v>1485</v>
      </c>
      <c r="F303" s="1990">
        <v>127.06597260492003</v>
      </c>
      <c r="H303" s="1981">
        <v>1485</v>
      </c>
      <c r="I303" s="1992">
        <v>1013.869055709931</v>
      </c>
      <c r="J303" s="1987"/>
      <c r="K303" s="1984">
        <v>1485</v>
      </c>
      <c r="L303" s="1990">
        <v>109.51898969370555</v>
      </c>
      <c r="N303" s="1981">
        <v>1485</v>
      </c>
      <c r="O303" s="1992">
        <v>1642.2725861104204</v>
      </c>
      <c r="P303" s="1987"/>
      <c r="Q303" s="1984">
        <v>1485</v>
      </c>
      <c r="R303" s="1990">
        <v>134.04374070870935</v>
      </c>
      <c r="T303" s="1981">
        <v>1485</v>
      </c>
      <c r="U303" s="1992">
        <v>3847.4353532314308</v>
      </c>
      <c r="V303" s="1987"/>
      <c r="W303" s="1989">
        <v>1485</v>
      </c>
      <c r="X303" s="1990">
        <v>194.84229159618778</v>
      </c>
      <c r="Z303" s="1991">
        <v>1485</v>
      </c>
      <c r="AA303" s="1992">
        <v>2317.7736601992096</v>
      </c>
      <c r="AB303" s="1987"/>
      <c r="AC303" s="1989">
        <v>1485</v>
      </c>
      <c r="AD303" s="1990">
        <v>163.3106241468461</v>
      </c>
      <c r="AF303" s="2007">
        <v>1485</v>
      </c>
      <c r="AG303" s="2011">
        <f t="shared" si="8"/>
        <v>2063.8085733116977</v>
      </c>
      <c r="AH303" s="2009"/>
      <c r="AI303" s="2007">
        <v>1485</v>
      </c>
      <c r="AJ303" s="2012">
        <f t="shared" si="9"/>
        <v>145.75632375007376</v>
      </c>
    </row>
    <row r="304" spans="2:36" x14ac:dyDescent="0.25">
      <c r="B304" s="1981">
        <v>1490</v>
      </c>
      <c r="C304" s="1992">
        <v>1497.286387018509</v>
      </c>
      <c r="D304" s="1983"/>
      <c r="E304" s="1984">
        <v>1490</v>
      </c>
      <c r="F304" s="1990">
        <v>126.93515861839127</v>
      </c>
      <c r="H304" s="1981">
        <v>1490</v>
      </c>
      <c r="I304" s="1992">
        <v>1013.2829268064628</v>
      </c>
      <c r="J304" s="1987"/>
      <c r="K304" s="1984">
        <v>1490</v>
      </c>
      <c r="L304" s="1990">
        <v>109.41398291888657</v>
      </c>
      <c r="N304" s="1981">
        <v>1490</v>
      </c>
      <c r="O304" s="1992">
        <v>1641.7533729999957</v>
      </c>
      <c r="P304" s="1987"/>
      <c r="Q304" s="1984">
        <v>1490</v>
      </c>
      <c r="R304" s="1990">
        <v>133.89905732458948</v>
      </c>
      <c r="T304" s="1981">
        <v>1490</v>
      </c>
      <c r="U304" s="1992">
        <v>3843.6244809516556</v>
      </c>
      <c r="V304" s="1987"/>
      <c r="W304" s="1989">
        <v>1490</v>
      </c>
      <c r="X304" s="1990">
        <v>194.61745748383521</v>
      </c>
      <c r="Z304" s="1991">
        <v>1490</v>
      </c>
      <c r="AA304" s="1992">
        <v>2325.1474107250974</v>
      </c>
      <c r="AB304" s="1987"/>
      <c r="AC304" s="1989">
        <v>1490</v>
      </c>
      <c r="AD304" s="1990">
        <v>163.3582066382339</v>
      </c>
      <c r="AF304" s="2007">
        <v>1490</v>
      </c>
      <c r="AG304" s="2011">
        <f t="shared" si="8"/>
        <v>2064.218915700344</v>
      </c>
      <c r="AH304" s="2009"/>
      <c r="AI304" s="2007">
        <v>1490</v>
      </c>
      <c r="AJ304" s="2012">
        <f t="shared" si="9"/>
        <v>145.64477259678728</v>
      </c>
    </row>
    <row r="305" spans="2:36" x14ac:dyDescent="0.25">
      <c r="B305" s="1981">
        <v>1495</v>
      </c>
      <c r="C305" s="1992">
        <v>1496.8847654326971</v>
      </c>
      <c r="D305" s="1983"/>
      <c r="E305" s="1984">
        <v>1495</v>
      </c>
      <c r="F305" s="1990">
        <v>126.80526086066546</v>
      </c>
      <c r="H305" s="1981">
        <v>1495</v>
      </c>
      <c r="I305" s="1992">
        <v>1012.7007141671158</v>
      </c>
      <c r="J305" s="1987"/>
      <c r="K305" s="1984">
        <v>1495</v>
      </c>
      <c r="L305" s="1990">
        <v>109.30967853052128</v>
      </c>
      <c r="N305" s="1981">
        <v>1495</v>
      </c>
      <c r="O305" s="1992">
        <v>1641.2376328869673</v>
      </c>
      <c r="P305" s="1987"/>
      <c r="Q305" s="1984">
        <v>1495</v>
      </c>
      <c r="R305" s="1990">
        <v>133.75534172230346</v>
      </c>
      <c r="T305" s="1981">
        <v>1495</v>
      </c>
      <c r="U305" s="1992">
        <v>3839.8170514968538</v>
      </c>
      <c r="V305" s="1987"/>
      <c r="W305" s="1989">
        <v>1495</v>
      </c>
      <c r="X305" s="1990">
        <v>194.39370983657767</v>
      </c>
      <c r="Z305" s="1991">
        <v>1495</v>
      </c>
      <c r="AA305" s="1992">
        <v>2332.5246040759571</v>
      </c>
      <c r="AB305" s="1987"/>
      <c r="AC305" s="1989">
        <v>1495</v>
      </c>
      <c r="AD305" s="1990">
        <v>163.4068755947165</v>
      </c>
      <c r="AF305" s="2007">
        <v>1495</v>
      </c>
      <c r="AG305" s="2011">
        <f t="shared" si="8"/>
        <v>2064.6329536119183</v>
      </c>
      <c r="AH305" s="2009"/>
      <c r="AI305" s="2007">
        <v>1495</v>
      </c>
      <c r="AJ305" s="2012">
        <f t="shared" si="9"/>
        <v>145.53417330895687</v>
      </c>
    </row>
    <row r="306" spans="2:36" x14ac:dyDescent="0.25">
      <c r="B306" s="1981">
        <v>1500</v>
      </c>
      <c r="C306" s="1992">
        <v>1496.4873049456644</v>
      </c>
      <c r="D306" s="1983"/>
      <c r="E306" s="1984">
        <v>1500</v>
      </c>
      <c r="F306" s="1990">
        <v>126.67627016945463</v>
      </c>
      <c r="H306" s="1981">
        <v>1500</v>
      </c>
      <c r="I306" s="1992">
        <v>1012.1223786508823</v>
      </c>
      <c r="J306" s="1987"/>
      <c r="K306" s="1984">
        <v>1500</v>
      </c>
      <c r="L306" s="1990">
        <v>109.20606950474507</v>
      </c>
      <c r="N306" s="1981">
        <v>1500</v>
      </c>
      <c r="O306" s="1992">
        <v>1640.7253310413582</v>
      </c>
      <c r="P306" s="1987"/>
      <c r="Q306" s="1984">
        <v>1500</v>
      </c>
      <c r="R306" s="1990">
        <v>133.61258422403245</v>
      </c>
      <c r="T306" s="1981">
        <v>1500</v>
      </c>
      <c r="U306" s="1992">
        <v>3836.0130304387699</v>
      </c>
      <c r="V306" s="1987"/>
      <c r="W306" s="1989">
        <v>1500</v>
      </c>
      <c r="X306" s="1990">
        <v>194.17103778976391</v>
      </c>
      <c r="Z306" s="1991">
        <v>1500</v>
      </c>
      <c r="AA306" s="1992">
        <v>2339.9052058235343</v>
      </c>
      <c r="AB306" s="1987"/>
      <c r="AC306" s="1989">
        <v>1500</v>
      </c>
      <c r="AD306" s="1990">
        <v>163.45662015164274</v>
      </c>
      <c r="AF306" s="2007">
        <v>1500</v>
      </c>
      <c r="AG306" s="2011">
        <f t="shared" si="8"/>
        <v>2065.0506501800419</v>
      </c>
      <c r="AH306" s="2009"/>
      <c r="AI306" s="2007">
        <v>1500</v>
      </c>
      <c r="AJ306" s="2012">
        <f t="shared" si="9"/>
        <v>145.42451636792777</v>
      </c>
    </row>
    <row r="307" spans="2:36" x14ac:dyDescent="0.25">
      <c r="B307" s="1981">
        <v>1505</v>
      </c>
      <c r="C307" s="1992">
        <v>1496.0939645023925</v>
      </c>
      <c r="D307" s="1983"/>
      <c r="E307" s="1984">
        <v>1505</v>
      </c>
      <c r="F307" s="1990">
        <v>126.54817750422873</v>
      </c>
      <c r="H307" s="1981">
        <v>1505</v>
      </c>
      <c r="I307" s="1992">
        <v>1011.5478816367238</v>
      </c>
      <c r="J307" s="1987"/>
      <c r="K307" s="1984">
        <v>1505</v>
      </c>
      <c r="L307" s="1990">
        <v>109.10314891103386</v>
      </c>
      <c r="N307" s="1981">
        <v>1505</v>
      </c>
      <c r="O307" s="1992">
        <v>1640.216433194724</v>
      </c>
      <c r="P307" s="1987"/>
      <c r="Q307" s="1984">
        <v>1505</v>
      </c>
      <c r="R307" s="1990">
        <v>133.47077528056744</v>
      </c>
      <c r="T307" s="1981">
        <v>1505</v>
      </c>
      <c r="U307" s="1992">
        <v>3832.2123838066741</v>
      </c>
      <c r="V307" s="1987"/>
      <c r="W307" s="1989">
        <v>1505</v>
      </c>
      <c r="X307" s="1990">
        <v>193.94943062312382</v>
      </c>
      <c r="Z307" s="1991">
        <v>1505</v>
      </c>
      <c r="AA307" s="1992">
        <v>2347.2891819971014</v>
      </c>
      <c r="AB307" s="1987"/>
      <c r="AC307" s="1989">
        <v>1505</v>
      </c>
      <c r="AD307" s="1990">
        <v>163.50742958874289</v>
      </c>
      <c r="AF307" s="2007">
        <v>1505</v>
      </c>
      <c r="AG307" s="2011">
        <f t="shared" si="8"/>
        <v>2065.4719690275228</v>
      </c>
      <c r="AH307" s="2009"/>
      <c r="AI307" s="2007">
        <v>1505</v>
      </c>
      <c r="AJ307" s="2012">
        <f t="shared" si="9"/>
        <v>145.31579238153932</v>
      </c>
    </row>
    <row r="308" spans="2:36" x14ac:dyDescent="0.25">
      <c r="B308" s="1981">
        <v>1510</v>
      </c>
      <c r="C308" s="1992">
        <v>1495.7047035881806</v>
      </c>
      <c r="D308" s="1983"/>
      <c r="E308" s="1984">
        <v>1510</v>
      </c>
      <c r="F308" s="1990">
        <v>126.42097394419952</v>
      </c>
      <c r="H308" s="1981">
        <v>1510</v>
      </c>
      <c r="I308" s="1992">
        <v>1010.9771850149589</v>
      </c>
      <c r="J308" s="1987"/>
      <c r="K308" s="1984">
        <v>1510</v>
      </c>
      <c r="L308" s="1990">
        <v>109.00090991065842</v>
      </c>
      <c r="N308" s="1981">
        <v>1510</v>
      </c>
      <c r="O308" s="1992">
        <v>1639.7109055325034</v>
      </c>
      <c r="P308" s="1987"/>
      <c r="Q308" s="1984">
        <v>1510</v>
      </c>
      <c r="R308" s="1990">
        <v>133.32990546917804</v>
      </c>
      <c r="T308" s="1981">
        <v>1510</v>
      </c>
      <c r="U308" s="1992">
        <v>3828.4150780797831</v>
      </c>
      <c r="V308" s="1987"/>
      <c r="W308" s="1989">
        <v>1510</v>
      </c>
      <c r="X308" s="1990">
        <v>193.72887775837754</v>
      </c>
      <c r="Z308" s="1991">
        <v>1510</v>
      </c>
      <c r="AA308" s="1992">
        <v>2354.676499075872</v>
      </c>
      <c r="AB308" s="1987"/>
      <c r="AC308" s="1989">
        <v>1510</v>
      </c>
      <c r="AD308" s="1990">
        <v>163.55929332773644</v>
      </c>
      <c r="AF308" s="2007">
        <v>1510</v>
      </c>
      <c r="AG308" s="2011">
        <f t="shared" si="8"/>
        <v>2065.8968742582597</v>
      </c>
      <c r="AH308" s="2009"/>
      <c r="AI308" s="2007">
        <v>1510</v>
      </c>
      <c r="AJ308" s="2012">
        <f t="shared" si="9"/>
        <v>145.20799208202999</v>
      </c>
    </row>
    <row r="309" spans="2:36" x14ac:dyDescent="0.25">
      <c r="B309" s="1981">
        <v>1515</v>
      </c>
      <c r="C309" s="1992">
        <v>1495.3194822197736</v>
      </c>
      <c r="D309" s="1983"/>
      <c r="E309" s="1984">
        <v>1515</v>
      </c>
      <c r="F309" s="1990">
        <v>126.29465068634566</v>
      </c>
      <c r="H309" s="1981">
        <v>1515</v>
      </c>
      <c r="I309" s="1992">
        <v>1010.410251178834</v>
      </c>
      <c r="J309" s="1987"/>
      <c r="K309" s="1984">
        <v>1515</v>
      </c>
      <c r="L309" s="1990">
        <v>108.89934575517002</v>
      </c>
      <c r="N309" s="1981">
        <v>1515</v>
      </c>
      <c r="O309" s="1992">
        <v>1639.2087146865365</v>
      </c>
      <c r="P309" s="1987"/>
      <c r="Q309" s="1984">
        <v>1515</v>
      </c>
      <c r="R309" s="1990">
        <v>133.18996549152752</v>
      </c>
      <c r="T309" s="1981">
        <v>1515</v>
      </c>
      <c r="U309" s="1992">
        <v>3824.6210801798215</v>
      </c>
      <c r="V309" s="1987"/>
      <c r="W309" s="1989">
        <v>1515</v>
      </c>
      <c r="X309" s="1990">
        <v>193.50936875689231</v>
      </c>
      <c r="Z309" s="1991">
        <v>1515</v>
      </c>
      <c r="AA309" s="1992">
        <v>2362.0671239815724</v>
      </c>
      <c r="AB309" s="1987"/>
      <c r="AC309" s="1989">
        <v>1515</v>
      </c>
      <c r="AD309" s="1990">
        <v>163.61220092999153</v>
      </c>
      <c r="AF309" s="2007">
        <v>1515</v>
      </c>
      <c r="AG309" s="2011">
        <f t="shared" si="8"/>
        <v>2066.3253304493073</v>
      </c>
      <c r="AH309" s="2009"/>
      <c r="AI309" s="2007">
        <v>1515</v>
      </c>
      <c r="AJ309" s="2012">
        <f t="shared" si="9"/>
        <v>145.10110632398542</v>
      </c>
    </row>
    <row r="310" spans="2:36" x14ac:dyDescent="0.25">
      <c r="B310" s="1981">
        <v>1520</v>
      </c>
      <c r="C310" s="1992">
        <v>1494.9382609366562</v>
      </c>
      <c r="D310" s="1983"/>
      <c r="E310" s="1984">
        <v>1520</v>
      </c>
      <c r="F310" s="1990">
        <v>126.16919904347435</v>
      </c>
      <c r="H310" s="1981">
        <v>1520</v>
      </c>
      <c r="I310" s="1992">
        <v>1009.8470430162453</v>
      </c>
      <c r="J310" s="1987"/>
      <c r="K310" s="1984">
        <v>1520</v>
      </c>
      <c r="L310" s="1990">
        <v>108.79844978491505</v>
      </c>
      <c r="N310" s="1981">
        <v>1520</v>
      </c>
      <c r="O310" s="1992">
        <v>1638.7098277277128</v>
      </c>
      <c r="P310" s="1987"/>
      <c r="Q310" s="1984">
        <v>1520</v>
      </c>
      <c r="R310" s="1990">
        <v>133.05094617162456</v>
      </c>
      <c r="T310" s="1981">
        <v>1520</v>
      </c>
      <c r="U310" s="1992">
        <v>3820.8303574637634</v>
      </c>
      <c r="V310" s="1987"/>
      <c r="W310" s="1989">
        <v>1520</v>
      </c>
      <c r="X310" s="1990">
        <v>193.29089331738595</v>
      </c>
      <c r="Z310" s="1991">
        <v>1520</v>
      </c>
      <c r="AA310" s="1992">
        <v>2369.4610240711754</v>
      </c>
      <c r="AB310" s="1987"/>
      <c r="AC310" s="1989">
        <v>1520</v>
      </c>
      <c r="AD310" s="1990">
        <v>163.66614209422525</v>
      </c>
      <c r="AF310" s="2007">
        <v>1520</v>
      </c>
      <c r="AG310" s="2011">
        <f t="shared" si="8"/>
        <v>2066.7573026431105</v>
      </c>
      <c r="AH310" s="2009"/>
      <c r="AI310" s="2007">
        <v>1520</v>
      </c>
      <c r="AJ310" s="2012">
        <f t="shared" si="9"/>
        <v>144.99512608232504</v>
      </c>
    </row>
    <row r="311" spans="2:36" x14ac:dyDescent="0.25">
      <c r="B311" s="1981">
        <v>1525</v>
      </c>
      <c r="C311" s="1992">
        <v>1494.5610007925266</v>
      </c>
      <c r="D311" s="1983"/>
      <c r="E311" s="1984">
        <v>1525</v>
      </c>
      <c r="F311" s="1990">
        <v>126.04461044232373</v>
      </c>
      <c r="H311" s="1981">
        <v>1525</v>
      </c>
      <c r="I311" s="1992">
        <v>1009.2875239016395</v>
      </c>
      <c r="J311" s="1987"/>
      <c r="K311" s="1984">
        <v>1525</v>
      </c>
      <c r="L311" s="1990">
        <v>108.69821542757983</v>
      </c>
      <c r="N311" s="1981">
        <v>1525</v>
      </c>
      <c r="O311" s="1992">
        <v>1638.2142121587844</v>
      </c>
      <c r="P311" s="1987"/>
      <c r="Q311" s="1984">
        <v>1525</v>
      </c>
      <c r="R311" s="1990">
        <v>132.91283845381943</v>
      </c>
      <c r="T311" s="1981">
        <v>1525</v>
      </c>
      <c r="U311" s="1992">
        <v>3817.042877716684</v>
      </c>
      <c r="V311" s="1987"/>
      <c r="W311" s="1989">
        <v>1525</v>
      </c>
      <c r="X311" s="1990">
        <v>193.07344127367526</v>
      </c>
      <c r="Z311" s="1991">
        <v>1525</v>
      </c>
      <c r="AA311" s="1992">
        <v>2376.8581671297566</v>
      </c>
      <c r="AB311" s="1987"/>
      <c r="AC311" s="1989">
        <v>1525</v>
      </c>
      <c r="AD311" s="1990">
        <v>163.72110665425436</v>
      </c>
      <c r="AF311" s="2007">
        <v>1525</v>
      </c>
      <c r="AG311" s="2011">
        <f t="shared" si="8"/>
        <v>2067.1927563398781</v>
      </c>
      <c r="AH311" s="2009"/>
      <c r="AI311" s="2007">
        <v>1525</v>
      </c>
      <c r="AJ311" s="2012">
        <f t="shared" si="9"/>
        <v>144.89004245033053</v>
      </c>
    </row>
    <row r="312" spans="2:36" x14ac:dyDescent="0.25">
      <c r="B312" s="1981">
        <v>1530</v>
      </c>
      <c r="C312" s="1992">
        <v>1494.1876633469253</v>
      </c>
      <c r="D312" s="1983"/>
      <c r="E312" s="1984">
        <v>1530</v>
      </c>
      <c r="F312" s="1990">
        <v>125.92087642170026</v>
      </c>
      <c r="H312" s="1981">
        <v>1530</v>
      </c>
      <c r="I312" s="1992">
        <v>1008.7316576880597</v>
      </c>
      <c r="J312" s="1987"/>
      <c r="K312" s="1984">
        <v>1530</v>
      </c>
      <c r="L312" s="1990">
        <v>108.59863619676308</v>
      </c>
      <c r="N312" s="1981">
        <v>1530</v>
      </c>
      <c r="O312" s="1992">
        <v>1637.721835907299</v>
      </c>
      <c r="P312" s="1987"/>
      <c r="Q312" s="1984">
        <v>1530</v>
      </c>
      <c r="R312" s="1990">
        <v>132.77563340083634</v>
      </c>
      <c r="T312" s="1981">
        <v>1530</v>
      </c>
      <c r="U312" s="1992">
        <v>3813.2586091447697</v>
      </c>
      <c r="V312" s="1987"/>
      <c r="W312" s="1989">
        <v>1530</v>
      </c>
      <c r="X312" s="1990">
        <v>192.85700259246769</v>
      </c>
      <c r="Z312" s="1991">
        <v>1530</v>
      </c>
      <c r="AA312" s="1992">
        <v>2384.2585213635057</v>
      </c>
      <c r="AB312" s="1987"/>
      <c r="AC312" s="1989">
        <v>1530</v>
      </c>
      <c r="AD312" s="1990">
        <v>163.77708457678713</v>
      </c>
      <c r="AF312" s="2007">
        <v>1530</v>
      </c>
      <c r="AG312" s="2011">
        <f t="shared" si="8"/>
        <v>2067.6316574901116</v>
      </c>
      <c r="AH312" s="2009"/>
      <c r="AI312" s="2007">
        <v>1530</v>
      </c>
      <c r="AJ312" s="2012">
        <f t="shared" si="9"/>
        <v>144.7858466377109</v>
      </c>
    </row>
    <row r="313" spans="2:36" x14ac:dyDescent="0.25">
      <c r="B313" s="1981">
        <v>1535</v>
      </c>
      <c r="C313" s="1992">
        <v>1493.818210657043</v>
      </c>
      <c r="D313" s="1983"/>
      <c r="E313" s="1984">
        <v>1535</v>
      </c>
      <c r="F313" s="1990">
        <v>125.79798863065406</v>
      </c>
      <c r="H313" s="1981">
        <v>1535</v>
      </c>
      <c r="I313" s="1992">
        <v>1008.1794086993556</v>
      </c>
      <c r="J313" s="1987"/>
      <c r="K313" s="1984">
        <v>1535</v>
      </c>
      <c r="L313" s="1990">
        <v>108.49970569057709</v>
      </c>
      <c r="N313" s="1981">
        <v>1535</v>
      </c>
      <c r="O313" s="1992">
        <v>1637.2326673186894</v>
      </c>
      <c r="P313" s="1987"/>
      <c r="Q313" s="1984">
        <v>1535</v>
      </c>
      <c r="R313" s="1990">
        <v>132.63932219184665</v>
      </c>
      <c r="T313" s="1981">
        <v>1535</v>
      </c>
      <c r="U313" s="1992">
        <v>3809.4775203684603</v>
      </c>
      <c r="V313" s="1987"/>
      <c r="W313" s="1989">
        <v>1535</v>
      </c>
      <c r="X313" s="1990">
        <v>192.64156737119839</v>
      </c>
      <c r="Z313" s="1991">
        <v>1535</v>
      </c>
      <c r="AA313" s="1992">
        <v>2391.6620553928578</v>
      </c>
      <c r="AB313" s="1987"/>
      <c r="AC313" s="1989">
        <v>1535</v>
      </c>
      <c r="AD313" s="1990">
        <v>163.83406595925817</v>
      </c>
      <c r="AF313" s="2007">
        <v>1535</v>
      </c>
      <c r="AG313" s="2011">
        <f t="shared" si="8"/>
        <v>2068.073972487281</v>
      </c>
      <c r="AH313" s="2009"/>
      <c r="AI313" s="2007">
        <v>1535</v>
      </c>
      <c r="AJ313" s="2012">
        <f t="shared" si="9"/>
        <v>144.68252996870689</v>
      </c>
    </row>
    <row r="314" spans="2:36" x14ac:dyDescent="0.25">
      <c r="B314" s="1981">
        <v>1540</v>
      </c>
      <c r="C314" s="1992">
        <v>1493.4526052696697</v>
      </c>
      <c r="D314" s="1983"/>
      <c r="E314" s="1984">
        <v>1540</v>
      </c>
      <c r="F314" s="1990">
        <v>125.67593882668957</v>
      </c>
      <c r="H314" s="1981">
        <v>1540</v>
      </c>
      <c r="I314" s="1992">
        <v>1007.6307417225428</v>
      </c>
      <c r="J314" s="1987"/>
      <c r="K314" s="1984">
        <v>1540</v>
      </c>
      <c r="L314" s="1990">
        <v>108.40141759027543</v>
      </c>
      <c r="N314" s="1981">
        <v>1540</v>
      </c>
      <c r="O314" s="1992">
        <v>1636.7466751494874</v>
      </c>
      <c r="P314" s="1987"/>
      <c r="Q314" s="1984">
        <v>1540</v>
      </c>
      <c r="R314" s="1990">
        <v>132.50389612057785</v>
      </c>
      <c r="T314" s="1981">
        <v>1540</v>
      </c>
      <c r="U314" s="1992">
        <v>3805.6995804157173</v>
      </c>
      <c r="V314" s="1987"/>
      <c r="W314" s="1989">
        <v>1540</v>
      </c>
      <c r="X314" s="1990">
        <v>192.42712583590713</v>
      </c>
      <c r="Z314" s="1991">
        <v>1540</v>
      </c>
      <c r="AA314" s="1992">
        <v>2399.0687382457772</v>
      </c>
      <c r="AB314" s="1987"/>
      <c r="AC314" s="1989">
        <v>1540</v>
      </c>
      <c r="AD314" s="1990">
        <v>163.8920410277068</v>
      </c>
      <c r="AF314" s="2007">
        <v>1540</v>
      </c>
      <c r="AG314" s="2011">
        <f t="shared" si="8"/>
        <v>2068.5196681606385</v>
      </c>
      <c r="AH314" s="2009"/>
      <c r="AI314" s="2007">
        <v>1540</v>
      </c>
      <c r="AJ314" s="2012">
        <f t="shared" si="9"/>
        <v>144.58008388023137</v>
      </c>
    </row>
    <row r="315" spans="2:36" x14ac:dyDescent="0.25">
      <c r="B315" s="1981">
        <v>1545</v>
      </c>
      <c r="C315" s="1992">
        <v>1493.0908102133128</v>
      </c>
      <c r="D315" s="1983"/>
      <c r="E315" s="1984">
        <v>1545</v>
      </c>
      <c r="F315" s="1990">
        <v>125.55471887400962</v>
      </c>
      <c r="H315" s="1981">
        <v>1545</v>
      </c>
      <c r="I315" s="1992">
        <v>1007.0856220003072</v>
      </c>
      <c r="J315" s="1987"/>
      <c r="K315" s="1984">
        <v>1545</v>
      </c>
      <c r="L315" s="1990">
        <v>108.30376565890774</v>
      </c>
      <c r="N315" s="1981">
        <v>1545</v>
      </c>
      <c r="O315" s="1992">
        <v>1636.2638285606679</v>
      </c>
      <c r="P315" s="1987"/>
      <c r="Q315" s="1984">
        <v>1545</v>
      </c>
      <c r="R315" s="1990">
        <v>132.36934659345951</v>
      </c>
      <c r="T315" s="1981">
        <v>1545</v>
      </c>
      <c r="U315" s="1992">
        <v>3801.9247587154414</v>
      </c>
      <c r="V315" s="1987"/>
      <c r="W315" s="1989">
        <v>1545</v>
      </c>
      <c r="X315" s="1990">
        <v>192.21366833915664</v>
      </c>
      <c r="Z315" s="1991">
        <v>1545</v>
      </c>
      <c r="AA315" s="1992">
        <v>2406.478539351162</v>
      </c>
      <c r="AB315" s="1987"/>
      <c r="AC315" s="1989">
        <v>1545</v>
      </c>
      <c r="AD315" s="1990">
        <v>163.95100013469659</v>
      </c>
      <c r="AF315" s="2007">
        <v>1545</v>
      </c>
      <c r="AG315" s="2011">
        <f t="shared" si="8"/>
        <v>2068.9687117681779</v>
      </c>
      <c r="AH315" s="2009"/>
      <c r="AI315" s="2007">
        <v>1545</v>
      </c>
      <c r="AJ315" s="2012">
        <f t="shared" si="9"/>
        <v>144.47849992004603</v>
      </c>
    </row>
    <row r="316" spans="2:36" x14ac:dyDescent="0.25">
      <c r="B316" s="1981">
        <v>1550</v>
      </c>
      <c r="C316" s="1992">
        <v>1492.7327889904618</v>
      </c>
      <c r="D316" s="1983"/>
      <c r="E316" s="1984">
        <v>1550</v>
      </c>
      <c r="F316" s="1990">
        <v>125.43432074179547</v>
      </c>
      <c r="H316" s="1981">
        <v>1550</v>
      </c>
      <c r="I316" s="1992">
        <v>1006.5440152236612</v>
      </c>
      <c r="J316" s="1987"/>
      <c r="K316" s="1984">
        <v>1550</v>
      </c>
      <c r="L316" s="1990">
        <v>108.2067437400005</v>
      </c>
      <c r="N316" s="1981">
        <v>1550</v>
      </c>
      <c r="O316" s="1992">
        <v>1635.7840971111318</v>
      </c>
      <c r="P316" s="1987"/>
      <c r="Q316" s="1984">
        <v>1550</v>
      </c>
      <c r="R316" s="1990">
        <v>132.23566512780661</v>
      </c>
      <c r="T316" s="1981">
        <v>1550</v>
      </c>
      <c r="U316" s="1992">
        <v>3798.1530250909964</v>
      </c>
      <c r="V316" s="1987"/>
      <c r="W316" s="1989">
        <v>1550</v>
      </c>
      <c r="X316" s="1990">
        <v>192.00118535799405</v>
      </c>
      <c r="Z316" s="1991">
        <v>1550</v>
      </c>
      <c r="AA316" s="1992">
        <v>2413.8914285323781</v>
      </c>
      <c r="AB316" s="1987"/>
      <c r="AC316" s="1989">
        <v>1550</v>
      </c>
      <c r="AD316" s="1990">
        <v>164.01093375727416</v>
      </c>
      <c r="AF316" s="2007">
        <v>1550</v>
      </c>
      <c r="AG316" s="2011">
        <f t="shared" si="8"/>
        <v>2069.4210709897256</v>
      </c>
      <c r="AH316" s="2009"/>
      <c r="AI316" s="2007">
        <v>1550</v>
      </c>
      <c r="AJ316" s="2012">
        <f t="shared" si="9"/>
        <v>144.37776974497416</v>
      </c>
    </row>
    <row r="317" spans="2:36" x14ac:dyDescent="0.25">
      <c r="B317" s="1981">
        <v>1555</v>
      </c>
      <c r="C317" s="1992">
        <v>1492.37850557</v>
      </c>
      <c r="D317" s="1983"/>
      <c r="E317" s="1984">
        <v>1555</v>
      </c>
      <c r="F317" s="1990">
        <v>125.31473650251831</v>
      </c>
      <c r="H317" s="1981">
        <v>1555</v>
      </c>
      <c r="I317" s="1992">
        <v>1006.005887524732</v>
      </c>
      <c r="J317" s="1987"/>
      <c r="K317" s="1984">
        <v>1555</v>
      </c>
      <c r="L317" s="1990">
        <v>108.11034575626304</v>
      </c>
      <c r="N317" s="1981">
        <v>1555</v>
      </c>
      <c r="O317" s="1992">
        <v>1635.3074507513015</v>
      </c>
      <c r="P317" s="1987"/>
      <c r="Q317" s="1984">
        <v>1555</v>
      </c>
      <c r="R317" s="1990">
        <v>132.10284335003547</v>
      </c>
      <c r="T317" s="1981">
        <v>1555</v>
      </c>
      <c r="U317" s="1992">
        <v>3794.3843497538633</v>
      </c>
      <c r="V317" s="1987"/>
      <c r="W317" s="1989">
        <v>1555</v>
      </c>
      <c r="X317" s="1990">
        <v>191.78966749194686</v>
      </c>
      <c r="Z317" s="1991">
        <v>1555</v>
      </c>
      <c r="AA317" s="1992">
        <v>2421.3073760009092</v>
      </c>
      <c r="AB317" s="1987"/>
      <c r="AC317" s="1989">
        <v>1555</v>
      </c>
      <c r="AD317" s="1990">
        <v>164.07183249496686</v>
      </c>
      <c r="AF317" s="2007">
        <v>1555</v>
      </c>
      <c r="AG317" s="2011">
        <f t="shared" si="8"/>
        <v>2069.8767139201614</v>
      </c>
      <c r="AH317" s="2009"/>
      <c r="AI317" s="2007">
        <v>1555</v>
      </c>
      <c r="AJ317" s="2012">
        <f t="shared" si="9"/>
        <v>144.27788511914611</v>
      </c>
    </row>
    <row r="318" spans="2:36" x14ac:dyDescent="0.25">
      <c r="B318" s="1981">
        <v>1560</v>
      </c>
      <c r="C318" s="1992">
        <v>1492.0279243797704</v>
      </c>
      <c r="D318" s="1983"/>
      <c r="E318" s="1984">
        <v>1560</v>
      </c>
      <c r="F318" s="1990">
        <v>125.19595833028481</v>
      </c>
      <c r="H318" s="1981">
        <v>1560</v>
      </c>
      <c r="I318" s="1992">
        <v>1005.4712054697017</v>
      </c>
      <c r="J318" s="1987"/>
      <c r="K318" s="1984">
        <v>1560</v>
      </c>
      <c r="L318" s="1990">
        <v>108.01456570831881</v>
      </c>
      <c r="N318" s="1981">
        <v>1560</v>
      </c>
      <c r="O318" s="1992">
        <v>1634.8338598168561</v>
      </c>
      <c r="P318" s="1987"/>
      <c r="Q318" s="1984">
        <v>1560</v>
      </c>
      <c r="R318" s="1990">
        <v>131.97087299391674</v>
      </c>
      <c r="T318" s="1981">
        <v>1560</v>
      </c>
      <c r="U318" s="1992">
        <v>3790.6187032974412</v>
      </c>
      <c r="V318" s="1987"/>
      <c r="W318" s="1989">
        <v>1560</v>
      </c>
      <c r="X318" s="1990">
        <v>191.57910546106194</v>
      </c>
      <c r="Z318" s="1991">
        <v>1560</v>
      </c>
      <c r="AA318" s="1992">
        <v>2428.7263523501474</v>
      </c>
      <c r="AB318" s="1987"/>
      <c r="AC318" s="1989">
        <v>1560</v>
      </c>
      <c r="AD318" s="1990">
        <v>164.13368706782234</v>
      </c>
      <c r="AF318" s="2007">
        <v>1560</v>
      </c>
      <c r="AG318" s="2011">
        <f t="shared" si="8"/>
        <v>2070.3356090627831</v>
      </c>
      <c r="AH318" s="2009"/>
      <c r="AI318" s="2007">
        <v>1560</v>
      </c>
      <c r="AJ318" s="2012">
        <f t="shared" si="9"/>
        <v>144.17883791228095</v>
      </c>
    </row>
    <row r="319" spans="2:36" x14ac:dyDescent="0.25">
      <c r="B319" s="1981">
        <v>1565</v>
      </c>
      <c r="C319" s="1992">
        <v>1491.6810102992699</v>
      </c>
      <c r="D319" s="1983"/>
      <c r="E319" s="1984">
        <v>1565</v>
      </c>
      <c r="F319" s="1990">
        <v>125.07797849921248</v>
      </c>
      <c r="H319" s="1981">
        <v>1565</v>
      </c>
      <c r="I319" s="1992">
        <v>1004.9399360518688</v>
      </c>
      <c r="J319" s="1987"/>
      <c r="K319" s="1984">
        <v>1565</v>
      </c>
      <c r="L319" s="1990">
        <v>107.91939767346051</v>
      </c>
      <c r="N319" s="1981">
        <v>1565</v>
      </c>
      <c r="O319" s="1992">
        <v>1634.3632950225674</v>
      </c>
      <c r="P319" s="1987"/>
      <c r="Q319" s="1984">
        <v>1565</v>
      </c>
      <c r="R319" s="1990">
        <v>131.83974589885969</v>
      </c>
      <c r="T319" s="1981">
        <v>1565</v>
      </c>
      <c r="U319" s="1992">
        <v>3786.8560566909218</v>
      </c>
      <c r="V319" s="1987"/>
      <c r="W319" s="1989">
        <v>1565</v>
      </c>
      <c r="X319" s="1990">
        <v>191.36949010398067</v>
      </c>
      <c r="Z319" s="1991">
        <v>1565</v>
      </c>
      <c r="AA319" s="1992">
        <v>2436.1483285492895</v>
      </c>
      <c r="AB319" s="1987"/>
      <c r="AC319" s="1989">
        <v>1565</v>
      </c>
      <c r="AD319" s="1990">
        <v>164.19648831448117</v>
      </c>
      <c r="AF319" s="2007">
        <v>1565</v>
      </c>
      <c r="AG319" s="2011">
        <f t="shared" si="8"/>
        <v>2070.7977253227837</v>
      </c>
      <c r="AH319" s="2009"/>
      <c r="AI319" s="2007">
        <v>1565</v>
      </c>
      <c r="AJ319" s="2012">
        <f t="shared" si="9"/>
        <v>144.08062009799889</v>
      </c>
    </row>
    <row r="320" spans="2:36" x14ac:dyDescent="0.25">
      <c r="B320" s="1981">
        <v>1570</v>
      </c>
      <c r="C320" s="1992">
        <v>1491.3377286524935</v>
      </c>
      <c r="D320" s="1983"/>
      <c r="E320" s="1984">
        <v>1570</v>
      </c>
      <c r="F320" s="1990">
        <v>124.96078938183817</v>
      </c>
      <c r="H320" s="1981">
        <v>1570</v>
      </c>
      <c r="I320" s="1992">
        <v>1004.4120466848514</v>
      </c>
      <c r="J320" s="1987"/>
      <c r="K320" s="1984">
        <v>1570</v>
      </c>
      <c r="L320" s="1990">
        <v>107.82483580442933</v>
      </c>
      <c r="N320" s="1981">
        <v>1570</v>
      </c>
      <c r="O320" s="1992">
        <v>1633.8957274562665</v>
      </c>
      <c r="P320" s="1987"/>
      <c r="Q320" s="1984">
        <v>1570</v>
      </c>
      <c r="R320" s="1990">
        <v>131.70945400822964</v>
      </c>
      <c r="T320" s="1981">
        <v>1570</v>
      </c>
      <c r="U320" s="1992">
        <v>3783.0963812733162</v>
      </c>
      <c r="V320" s="1987"/>
      <c r="W320" s="1989">
        <v>1570</v>
      </c>
      <c r="X320" s="1990">
        <v>191.16081237604814</v>
      </c>
      <c r="Z320" s="1991">
        <v>1570</v>
      </c>
      <c r="AA320" s="1992">
        <v>2443.5732759373454</v>
      </c>
      <c r="AB320" s="1987"/>
      <c r="AC320" s="1989">
        <v>1570</v>
      </c>
      <c r="AD320" s="1990">
        <v>164.26022719028887</v>
      </c>
      <c r="AF320" s="2007">
        <v>1570</v>
      </c>
      <c r="AG320" s="2011">
        <f t="shared" si="8"/>
        <v>2071.2630320008548</v>
      </c>
      <c r="AH320" s="2009"/>
      <c r="AI320" s="2007">
        <v>1570</v>
      </c>
      <c r="AJ320" s="2012">
        <f t="shared" si="9"/>
        <v>143.98322375216685</v>
      </c>
    </row>
    <row r="321" spans="2:36" x14ac:dyDescent="0.25">
      <c r="B321" s="1981">
        <v>1575</v>
      </c>
      <c r="C321" s="1992">
        <v>1490.9980452009131</v>
      </c>
      <c r="D321" s="1983"/>
      <c r="E321" s="1984">
        <v>1575</v>
      </c>
      <c r="F321" s="1990">
        <v>124.84438344755526</v>
      </c>
      <c r="H321" s="1981">
        <v>1575</v>
      </c>
      <c r="I321" s="1992">
        <v>1003.8875051959174</v>
      </c>
      <c r="J321" s="1987"/>
      <c r="K321" s="1984">
        <v>1575</v>
      </c>
      <c r="L321" s="1990">
        <v>107.73087432821737</v>
      </c>
      <c r="N321" s="1981">
        <v>1575</v>
      </c>
      <c r="O321" s="1992">
        <v>1633.4311285729277</v>
      </c>
      <c r="P321" s="1987"/>
      <c r="Q321" s="1984">
        <v>1575</v>
      </c>
      <c r="R321" s="1990">
        <v>131.57998936769897</v>
      </c>
      <c r="T321" s="1981">
        <v>1575</v>
      </c>
      <c r="U321" s="1992">
        <v>3779.3396487475907</v>
      </c>
      <c r="V321" s="1987"/>
      <c r="W321" s="1989">
        <v>1575</v>
      </c>
      <c r="X321" s="1990">
        <v>190.95306334746329</v>
      </c>
      <c r="Z321" s="1991">
        <v>1575</v>
      </c>
      <c r="AA321" s="1992">
        <v>2451.0011662172815</v>
      </c>
      <c r="AB321" s="1987"/>
      <c r="AC321" s="1989">
        <v>1575</v>
      </c>
      <c r="AD321" s="1990">
        <v>164.32489476544387</v>
      </c>
      <c r="AF321" s="2007">
        <v>1575</v>
      </c>
      <c r="AG321" s="2011">
        <f t="shared" si="8"/>
        <v>2071.7314987869263</v>
      </c>
      <c r="AH321" s="2009"/>
      <c r="AI321" s="2007">
        <v>1575</v>
      </c>
      <c r="AJ321" s="2012">
        <f t="shared" si="9"/>
        <v>143.88664105127575</v>
      </c>
    </row>
    <row r="322" spans="2:36" x14ac:dyDescent="0.25">
      <c r="B322" s="1981">
        <v>1580</v>
      </c>
      <c r="C322" s="1992">
        <v>1490.6619261365838</v>
      </c>
      <c r="D322" s="1983"/>
      <c r="E322" s="1984">
        <v>1580</v>
      </c>
      <c r="F322" s="1990">
        <v>124.72875326108121</v>
      </c>
      <c r="H322" s="1981">
        <v>1580</v>
      </c>
      <c r="I322" s="1992">
        <v>1003.3662798194395</v>
      </c>
      <c r="J322" s="1987"/>
      <c r="K322" s="1984">
        <v>1580</v>
      </c>
      <c r="L322" s="1990">
        <v>107.63750754489283</v>
      </c>
      <c r="N322" s="1981">
        <v>1580</v>
      </c>
      <c r="O322" s="1992">
        <v>1632.9694701888498</v>
      </c>
      <c r="P322" s="1987"/>
      <c r="Q322" s="1984">
        <v>1580</v>
      </c>
      <c r="R322" s="1990">
        <v>131.45134412362711</v>
      </c>
      <c r="T322" s="1981">
        <v>1580</v>
      </c>
      <c r="U322" s="1992">
        <v>3775.5858311748948</v>
      </c>
      <c r="V322" s="1987"/>
      <c r="W322" s="1989">
        <v>1580</v>
      </c>
      <c r="X322" s="1990">
        <v>190.74623420146014</v>
      </c>
      <c r="Z322" s="1991">
        <v>1580</v>
      </c>
      <c r="AA322" s="1992">
        <v>2458.4319714502481</v>
      </c>
      <c r="AB322" s="1987"/>
      <c r="AC322" s="1989">
        <v>1580</v>
      </c>
      <c r="AD322" s="1990">
        <v>164.39048222318092</v>
      </c>
      <c r="AF322" s="2007">
        <v>1580</v>
      </c>
      <c r="AG322" s="2011">
        <f t="shared" si="8"/>
        <v>2072.2030957540032</v>
      </c>
      <c r="AH322" s="2009"/>
      <c r="AI322" s="2007">
        <v>1580</v>
      </c>
      <c r="AJ322" s="2012">
        <f t="shared" si="9"/>
        <v>143.79086427084843</v>
      </c>
    </row>
    <row r="323" spans="2:36" x14ac:dyDescent="0.25">
      <c r="B323" s="1981">
        <v>1585</v>
      </c>
      <c r="C323" s="1992">
        <v>1490.3293380753828</v>
      </c>
      <c r="D323" s="1983"/>
      <c r="E323" s="1984">
        <v>1585</v>
      </c>
      <c r="F323" s="1990">
        <v>124.61389148095384</v>
      </c>
      <c r="H323" s="1981">
        <v>1585</v>
      </c>
      <c r="I323" s="1992">
        <v>1002.8483391904762</v>
      </c>
      <c r="J323" s="1987"/>
      <c r="K323" s="1984">
        <v>1585</v>
      </c>
      <c r="L323" s="1990">
        <v>107.54472982644729</v>
      </c>
      <c r="N323" s="1981">
        <v>1585</v>
      </c>
      <c r="O323" s="1992">
        <v>1632.5107244759647</v>
      </c>
      <c r="P323" s="1987"/>
      <c r="Q323" s="1984">
        <v>1585</v>
      </c>
      <c r="R323" s="1990">
        <v>131.32351052147368</v>
      </c>
      <c r="T323" s="1981">
        <v>1585</v>
      </c>
      <c r="U323" s="1992">
        <v>3771.8349009689246</v>
      </c>
      <c r="V323" s="1987"/>
      <c r="W323" s="1989">
        <v>1585</v>
      </c>
      <c r="X323" s="1990">
        <v>190.54031623252502</v>
      </c>
      <c r="Z323" s="1991">
        <v>1585</v>
      </c>
      <c r="AA323" s="1992">
        <v>2465.8656640499394</v>
      </c>
      <c r="AB323" s="1987"/>
      <c r="AC323" s="1989">
        <v>1585</v>
      </c>
      <c r="AD323" s="1990">
        <v>164.45698085798603</v>
      </c>
      <c r="AF323" s="2007">
        <v>1585</v>
      </c>
      <c r="AG323" s="2011">
        <f t="shared" si="8"/>
        <v>2072.6777933521375</v>
      </c>
      <c r="AH323" s="2009"/>
      <c r="AI323" s="2007">
        <v>1585</v>
      </c>
      <c r="AJ323" s="2012">
        <f t="shared" si="9"/>
        <v>143.69588578387715</v>
      </c>
    </row>
    <row r="324" spans="2:36" x14ac:dyDescent="0.25">
      <c r="B324" s="1981">
        <v>1590</v>
      </c>
      <c r="C324" s="1992">
        <v>1490.0002480503808</v>
      </c>
      <c r="D324" s="1983"/>
      <c r="E324" s="1984">
        <v>1590</v>
      </c>
      <c r="F324" s="1990">
        <v>124.49979085805697</v>
      </c>
      <c r="H324" s="1981">
        <v>1590</v>
      </c>
      <c r="I324" s="1992">
        <v>1002.3336523384752</v>
      </c>
      <c r="J324" s="1987"/>
      <c r="K324" s="1984">
        <v>1590</v>
      </c>
      <c r="L324" s="1990">
        <v>107.45253561566497</v>
      </c>
      <c r="N324" s="1981">
        <v>1590</v>
      </c>
      <c r="O324" s="1992">
        <v>1632.0548639562426</v>
      </c>
      <c r="P324" s="1987"/>
      <c r="Q324" s="1984">
        <v>1590</v>
      </c>
      <c r="R324" s="1990">
        <v>131.19648090423968</v>
      </c>
      <c r="T324" s="1981">
        <v>1590</v>
      </c>
      <c r="U324" s="1992">
        <v>3768.0868308903709</v>
      </c>
      <c r="V324" s="1987"/>
      <c r="W324" s="1989">
        <v>1590</v>
      </c>
      <c r="X324" s="1990">
        <v>190.33530084464817</v>
      </c>
      <c r="Z324" s="1991">
        <v>1590</v>
      </c>
      <c r="AA324" s="1992">
        <v>2473.3022167770482</v>
      </c>
      <c r="AB324" s="1987"/>
      <c r="AC324" s="1989">
        <v>1590</v>
      </c>
      <c r="AD324" s="1990">
        <v>164.52438207384913</v>
      </c>
      <c r="AF324" s="2007">
        <v>1590</v>
      </c>
      <c r="AG324" s="2011">
        <f t="shared" si="8"/>
        <v>2073.1555624025032</v>
      </c>
      <c r="AH324" s="2009"/>
      <c r="AI324" s="2007">
        <v>1590</v>
      </c>
      <c r="AJ324" s="2012">
        <f t="shared" si="9"/>
        <v>143.60169805929178</v>
      </c>
    </row>
    <row r="325" spans="2:36" x14ac:dyDescent="0.25">
      <c r="B325" s="1981">
        <v>1595</v>
      </c>
      <c r="C325" s="1992">
        <v>1489.6746235053286</v>
      </c>
      <c r="D325" s="1983"/>
      <c r="E325" s="1984">
        <v>1595</v>
      </c>
      <c r="F325" s="1990">
        <v>124.38644423417229</v>
      </c>
      <c r="H325" s="1981">
        <v>1595</v>
      </c>
      <c r="I325" s="1992">
        <v>1001.8221886810911</v>
      </c>
      <c r="J325" s="1987"/>
      <c r="K325" s="1984">
        <v>1595</v>
      </c>
      <c r="L325" s="1990">
        <v>107.36091942501295</v>
      </c>
      <c r="N325" s="1981">
        <v>1595</v>
      </c>
      <c r="O325" s="1992">
        <v>1631.6018614962056</v>
      </c>
      <c r="P325" s="1987"/>
      <c r="Q325" s="1984">
        <v>1595</v>
      </c>
      <c r="R325" s="1990">
        <v>131.07024771093811</v>
      </c>
      <c r="T325" s="1981">
        <v>1595</v>
      </c>
      <c r="U325" s="1992">
        <v>3764.3415940414866</v>
      </c>
      <c r="V325" s="1987"/>
      <c r="W325" s="1989">
        <v>1595</v>
      </c>
      <c r="X325" s="1990">
        <v>190.13117954960643</v>
      </c>
      <c r="Z325" s="1991">
        <v>1595</v>
      </c>
      <c r="AA325" s="1992">
        <v>2480.7416027338231</v>
      </c>
      <c r="AB325" s="1987"/>
      <c r="AC325" s="1989">
        <v>1595</v>
      </c>
      <c r="AD325" s="1990">
        <v>164.59267738254763</v>
      </c>
      <c r="AF325" s="2007">
        <v>1595</v>
      </c>
      <c r="AG325" s="2011">
        <f t="shared" si="8"/>
        <v>2073.6363740915867</v>
      </c>
      <c r="AH325" s="2009"/>
      <c r="AI325" s="2007">
        <v>1595</v>
      </c>
      <c r="AJ325" s="2012">
        <f t="shared" si="9"/>
        <v>143.50829366045551</v>
      </c>
    </row>
    <row r="326" spans="2:36" x14ac:dyDescent="0.25">
      <c r="B326" s="1981">
        <v>1600</v>
      </c>
      <c r="C326" s="1992">
        <v>1489.3524322882686</v>
      </c>
      <c r="D326" s="1983"/>
      <c r="E326" s="1984">
        <v>1600</v>
      </c>
      <c r="F326" s="1990">
        <v>124.27384454055844</v>
      </c>
      <c r="H326" s="1981">
        <v>1600</v>
      </c>
      <c r="I326" s="1992">
        <v>1001.3139180181196</v>
      </c>
      <c r="J326" s="1987"/>
      <c r="K326" s="1984">
        <v>1600</v>
      </c>
      <c r="L326" s="1990">
        <v>107.26987583555244</v>
      </c>
      <c r="N326" s="1981">
        <v>1600</v>
      </c>
      <c r="O326" s="1992">
        <v>1631.1516903015427</v>
      </c>
      <c r="P326" s="1987"/>
      <c r="Q326" s="1984">
        <v>1600</v>
      </c>
      <c r="R326" s="1990">
        <v>130.94480347509463</v>
      </c>
      <c r="T326" s="1981">
        <v>1600</v>
      </c>
      <c r="U326" s="1992">
        <v>3760.5991638607384</v>
      </c>
      <c r="V326" s="1987"/>
      <c r="W326" s="1989">
        <v>1600</v>
      </c>
      <c r="X326" s="1990">
        <v>189.92794396527938</v>
      </c>
      <c r="Z326" s="1991">
        <v>1600</v>
      </c>
      <c r="AA326" s="1992">
        <v>2488.1837953587374</v>
      </c>
      <c r="AB326" s="1987"/>
      <c r="AC326" s="1989">
        <v>1600</v>
      </c>
      <c r="AD326" s="1990">
        <v>164.66185840196067</v>
      </c>
      <c r="AF326" s="2007">
        <v>1600</v>
      </c>
      <c r="AG326" s="2011">
        <f t="shared" si="8"/>
        <v>2074.1201999654813</v>
      </c>
      <c r="AH326" s="2009"/>
      <c r="AI326" s="2007">
        <v>1600</v>
      </c>
      <c r="AJ326" s="2012">
        <f t="shared" si="9"/>
        <v>143.41566524368912</v>
      </c>
    </row>
    <row r="327" spans="2:36" x14ac:dyDescent="0.25">
      <c r="B327" s="1981">
        <v>1605</v>
      </c>
      <c r="C327" s="1992">
        <v>1489.0336426452711</v>
      </c>
      <c r="D327" s="1983"/>
      <c r="E327" s="1984">
        <v>1605</v>
      </c>
      <c r="F327" s="1990">
        <v>124.16198479655928</v>
      </c>
      <c r="H327" s="1981">
        <v>1605</v>
      </c>
      <c r="I327" s="1992">
        <v>1000.8088105255509</v>
      </c>
      <c r="J327" s="1987"/>
      <c r="K327" s="1984">
        <v>1605</v>
      </c>
      <c r="L327" s="1990">
        <v>107.1793994958705</v>
      </c>
      <c r="N327" s="1981">
        <v>1605</v>
      </c>
      <c r="O327" s="1992">
        <v>1630.7043239118314</v>
      </c>
      <c r="P327" s="1987"/>
      <c r="Q327" s="1984">
        <v>1605</v>
      </c>
      <c r="R327" s="1990">
        <v>130.82014082327495</v>
      </c>
      <c r="T327" s="1981">
        <v>1605</v>
      </c>
      <c r="U327" s="1992">
        <v>3756.859514117582</v>
      </c>
      <c r="V327" s="1987"/>
      <c r="W327" s="1989">
        <v>1605</v>
      </c>
      <c r="X327" s="1990">
        <v>189.72558581399659</v>
      </c>
      <c r="Z327" s="1991">
        <v>1605</v>
      </c>
      <c r="AA327" s="1992">
        <v>2495.6287684212439</v>
      </c>
      <c r="AB327" s="1987"/>
      <c r="AC327" s="1989">
        <v>1605</v>
      </c>
      <c r="AD327" s="1990">
        <v>164.73191685441799</v>
      </c>
      <c r="AF327" s="2007">
        <v>1605</v>
      </c>
      <c r="AG327" s="2011">
        <f t="shared" si="8"/>
        <v>2074.6070119242959</v>
      </c>
      <c r="AH327" s="2009"/>
      <c r="AI327" s="2007">
        <v>1605</v>
      </c>
      <c r="AJ327" s="2012">
        <f t="shared" si="9"/>
        <v>143.32380555682386</v>
      </c>
    </row>
    <row r="328" spans="2:36" x14ac:dyDescent="0.25">
      <c r="B328" s="1981">
        <v>1610</v>
      </c>
      <c r="C328" s="1992">
        <v>1488.7182232142823</v>
      </c>
      <c r="D328" s="1983"/>
      <c r="E328" s="1984">
        <v>1610</v>
      </c>
      <c r="F328" s="1990">
        <v>124.05085810823422</v>
      </c>
      <c r="H328" s="1981">
        <v>1610</v>
      </c>
      <c r="I328" s="1992">
        <v>1000.3068367497281</v>
      </c>
      <c r="J328" s="1987"/>
      <c r="K328" s="1984">
        <v>1610</v>
      </c>
      <c r="L328" s="1990">
        <v>107.08948512103143</v>
      </c>
      <c r="N328" s="1981">
        <v>1610</v>
      </c>
      <c r="O328" s="1992">
        <v>1630.2597361953492</v>
      </c>
      <c r="P328" s="1987"/>
      <c r="Q328" s="1984">
        <v>1610</v>
      </c>
      <c r="R328" s="1990">
        <v>130.69625247364067</v>
      </c>
      <c r="T328" s="1981">
        <v>1610</v>
      </c>
      <c r="U328" s="1992">
        <v>3753.1226189073268</v>
      </c>
      <c r="V328" s="1987"/>
      <c r="W328" s="1989">
        <v>1610</v>
      </c>
      <c r="X328" s="1990">
        <v>189.52409692091649</v>
      </c>
      <c r="Z328" s="1991">
        <v>1610</v>
      </c>
      <c r="AA328" s="1992">
        <v>2503.0764960166498</v>
      </c>
      <c r="AB328" s="1987"/>
      <c r="AC328" s="1989">
        <v>1610</v>
      </c>
      <c r="AD328" s="1990">
        <v>164.80284456507798</v>
      </c>
      <c r="AF328" s="2007">
        <v>1610</v>
      </c>
      <c r="AG328" s="2011">
        <f t="shared" ref="AG328:AG391" si="10">AVERAGE(C328,I328,O328,U328,AA328)</f>
        <v>2075.0967822166672</v>
      </c>
      <c r="AH328" s="2009"/>
      <c r="AI328" s="2007">
        <v>1610</v>
      </c>
      <c r="AJ328" s="2012">
        <f t="shared" ref="AJ328:AJ391" si="11">AVERAGE(F328,L328,R328,X328,AD328)</f>
        <v>143.23270743778016</v>
      </c>
    </row>
    <row r="329" spans="2:36" x14ac:dyDescent="0.25">
      <c r="B329" s="1981">
        <v>1615</v>
      </c>
      <c r="C329" s="1992">
        <v>1488.4061430190779</v>
      </c>
      <c r="D329" s="1983"/>
      <c r="E329" s="1984">
        <v>1615</v>
      </c>
      <c r="F329" s="1990">
        <v>123.94045766701632</v>
      </c>
      <c r="H329" s="1981">
        <v>1615</v>
      </c>
      <c r="I329" s="1992">
        <v>999.80796760161252</v>
      </c>
      <c r="J329" s="1987"/>
      <c r="K329" s="1984">
        <v>1615</v>
      </c>
      <c r="L329" s="1990">
        <v>107.00012749154735</v>
      </c>
      <c r="N329" s="1981">
        <v>1615</v>
      </c>
      <c r="O329" s="1992">
        <v>1629.8179013439844</v>
      </c>
      <c r="P329" s="1987"/>
      <c r="Q329" s="1984">
        <v>1615</v>
      </c>
      <c r="R329" s="1990">
        <v>130.57313123453051</v>
      </c>
      <c r="T329" s="1981">
        <v>1615</v>
      </c>
      <c r="U329" s="1992">
        <v>3749.388452646072</v>
      </c>
      <c r="V329" s="1987"/>
      <c r="W329" s="1989">
        <v>1615</v>
      </c>
      <c r="X329" s="1990">
        <v>189.3234692124332</v>
      </c>
      <c r="Z329" s="1991">
        <v>1615</v>
      </c>
      <c r="AA329" s="1992">
        <v>2510.5269525610552</v>
      </c>
      <c r="AB329" s="1987"/>
      <c r="AC329" s="1989">
        <v>1615</v>
      </c>
      <c r="AD329" s="1990">
        <v>164.87463346033488</v>
      </c>
      <c r="AF329" s="2007">
        <v>1615</v>
      </c>
      <c r="AG329" s="2011">
        <f t="shared" si="10"/>
        <v>2075.5894834343603</v>
      </c>
      <c r="AH329" s="2009"/>
      <c r="AI329" s="2007">
        <v>1615</v>
      </c>
      <c r="AJ329" s="2012">
        <f t="shared" si="11"/>
        <v>143.14236381317244</v>
      </c>
    </row>
    <row r="330" spans="2:36" x14ac:dyDescent="0.25">
      <c r="B330" s="1981">
        <v>1620</v>
      </c>
      <c r="C330" s="1992">
        <v>1488.0973714633449</v>
      </c>
      <c r="D330" s="1983"/>
      <c r="E330" s="1984">
        <v>1620</v>
      </c>
      <c r="F330" s="1990">
        <v>123.83077674839548</v>
      </c>
      <c r="H330" s="1981">
        <v>1620</v>
      </c>
      <c r="I330" s="1992">
        <v>999.31217435116184</v>
      </c>
      <c r="J330" s="1987"/>
      <c r="K330" s="1984">
        <v>1620</v>
      </c>
      <c r="L330" s="1990">
        <v>106.91132145236864</v>
      </c>
      <c r="N330" s="1981">
        <v>1620</v>
      </c>
      <c r="O330" s="1992">
        <v>1629.3787938682449</v>
      </c>
      <c r="P330" s="1987"/>
      <c r="Q330" s="1984">
        <v>1620</v>
      </c>
      <c r="R330" s="1990">
        <v>130.45077000306921</v>
      </c>
      <c r="T330" s="1981">
        <v>1620</v>
      </c>
      <c r="U330" s="1992">
        <v>3745.6569900657678</v>
      </c>
      <c r="V330" s="1987"/>
      <c r="W330" s="1989">
        <v>1620</v>
      </c>
      <c r="X330" s="1990">
        <v>189.12369471461511</v>
      </c>
      <c r="Z330" s="1991">
        <v>1620</v>
      </c>
      <c r="AA330" s="1992">
        <v>2517.9801127864152</v>
      </c>
      <c r="AB330" s="1987"/>
      <c r="AC330" s="1989">
        <v>1620</v>
      </c>
      <c r="AD330" s="1990">
        <v>164.94727556625699</v>
      </c>
      <c r="AF330" s="2007">
        <v>1620</v>
      </c>
      <c r="AG330" s="2011">
        <f t="shared" si="10"/>
        <v>2076.0850885069867</v>
      </c>
      <c r="AH330" s="2009"/>
      <c r="AI330" s="2007">
        <v>1620</v>
      </c>
      <c r="AJ330" s="2012">
        <f t="shared" si="11"/>
        <v>143.05276769694109</v>
      </c>
    </row>
    <row r="331" spans="2:36" x14ac:dyDescent="0.25">
      <c r="B331" s="1981">
        <v>1625</v>
      </c>
      <c r="C331" s="1992">
        <v>1487.7918783248624</v>
      </c>
      <c r="D331" s="1983"/>
      <c r="E331" s="1984">
        <v>1625</v>
      </c>
      <c r="F331" s="1990">
        <v>123.72180871062474</v>
      </c>
      <c r="H331" s="1981">
        <v>1625</v>
      </c>
      <c r="I331" s="1992">
        <v>998.81942862180756</v>
      </c>
      <c r="J331" s="1987"/>
      <c r="K331" s="1984">
        <v>1625</v>
      </c>
      <c r="L331" s="1990">
        <v>106.82306191189262</v>
      </c>
      <c r="N331" s="1981">
        <v>1625</v>
      </c>
      <c r="O331" s="1992">
        <v>1628.942388592355</v>
      </c>
      <c r="P331" s="1987"/>
      <c r="Q331" s="1984">
        <v>1625</v>
      </c>
      <c r="R331" s="1990">
        <v>130.3291617638013</v>
      </c>
      <c r="T331" s="1981">
        <v>1625</v>
      </c>
      <c r="U331" s="1992">
        <v>3741.9282062093625</v>
      </c>
      <c r="V331" s="1987"/>
      <c r="W331" s="1989">
        <v>1625</v>
      </c>
      <c r="X331" s="1990">
        <v>188.92476555167178</v>
      </c>
      <c r="Z331" s="1991">
        <v>1625</v>
      </c>
      <c r="AA331" s="1992">
        <v>2525.4359517356725</v>
      </c>
      <c r="AB331" s="1987"/>
      <c r="AC331" s="1989">
        <v>1625</v>
      </c>
      <c r="AD331" s="1990">
        <v>165.02076300705383</v>
      </c>
      <c r="AF331" s="2007">
        <v>1625</v>
      </c>
      <c r="AG331" s="2011">
        <f t="shared" si="10"/>
        <v>2076.5835706968123</v>
      </c>
      <c r="AH331" s="2009"/>
      <c r="AI331" s="2007">
        <v>1625</v>
      </c>
      <c r="AJ331" s="2012">
        <f t="shared" si="11"/>
        <v>142.96391218900885</v>
      </c>
    </row>
    <row r="332" spans="2:36" x14ac:dyDescent="0.25">
      <c r="B332" s="1981">
        <v>1630</v>
      </c>
      <c r="C332" s="1992">
        <v>1487.4896337497887</v>
      </c>
      <c r="D332" s="1983"/>
      <c r="E332" s="1984">
        <v>1630</v>
      </c>
      <c r="F332" s="1990">
        <v>123.61354699345088</v>
      </c>
      <c r="H332" s="1981">
        <v>1630</v>
      </c>
      <c r="I332" s="1992">
        <v>998.32970238503572</v>
      </c>
      <c r="J332" s="1987"/>
      <c r="K332" s="1984">
        <v>1630</v>
      </c>
      <c r="L332" s="1990">
        <v>106.73534384099011</v>
      </c>
      <c r="N332" s="1981">
        <v>1630</v>
      </c>
      <c r="O332" s="1992">
        <v>1628.5086606494474</v>
      </c>
      <c r="P332" s="1987"/>
      <c r="Q332" s="1984">
        <v>1630</v>
      </c>
      <c r="R332" s="1990">
        <v>130.20829958735104</v>
      </c>
      <c r="T332" s="1981">
        <v>1630</v>
      </c>
      <c r="U332" s="1992">
        <v>3738.2020764260242</v>
      </c>
      <c r="V332" s="1987"/>
      <c r="W332" s="1989">
        <v>1630</v>
      </c>
      <c r="X332" s="1990">
        <v>188.72667394444787</v>
      </c>
      <c r="Z332" s="1991">
        <v>1630</v>
      </c>
      <c r="AA332" s="1992">
        <v>2532.8944447579947</v>
      </c>
      <c r="AB332" s="1987"/>
      <c r="AC332" s="1989">
        <v>1630</v>
      </c>
      <c r="AD332" s="1990">
        <v>165.09508800356994</v>
      </c>
      <c r="AF332" s="2007">
        <v>1630</v>
      </c>
      <c r="AG332" s="2011">
        <f t="shared" si="10"/>
        <v>2077.0849035936581</v>
      </c>
      <c r="AH332" s="2009"/>
      <c r="AI332" s="2007">
        <v>1630</v>
      </c>
      <c r="AJ332" s="2012">
        <f t="shared" si="11"/>
        <v>142.87579047396196</v>
      </c>
    </row>
    <row r="333" spans="2:36" x14ac:dyDescent="0.25">
      <c r="B333" s="1981">
        <v>1635</v>
      </c>
      <c r="C333" s="1992">
        <v>1487.1906082470537</v>
      </c>
      <c r="D333" s="1983"/>
      <c r="E333" s="1984">
        <v>1635</v>
      </c>
      <c r="F333" s="1990">
        <v>123.50598511686825</v>
      </c>
      <c r="H333" s="1981">
        <v>1635</v>
      </c>
      <c r="I333" s="1992">
        <v>997.84296795506361</v>
      </c>
      <c r="J333" s="1987"/>
      <c r="K333" s="1984">
        <v>1635</v>
      </c>
      <c r="L333" s="1990">
        <v>106.64816227205029</v>
      </c>
      <c r="N333" s="1981">
        <v>1635</v>
      </c>
      <c r="O333" s="1992">
        <v>1628.0775854768331</v>
      </c>
      <c r="P333" s="1987"/>
      <c r="Q333" s="1984">
        <v>1635</v>
      </c>
      <c r="R333" s="1990">
        <v>130.08817662910542</v>
      </c>
      <c r="T333" s="1981">
        <v>1635</v>
      </c>
      <c r="U333" s="1992">
        <v>3734.4785763664586</v>
      </c>
      <c r="V333" s="1987"/>
      <c r="W333" s="1989">
        <v>1635</v>
      </c>
      <c r="X333" s="1990">
        <v>188.52941220894607</v>
      </c>
      <c r="Z333" s="1991">
        <v>1635</v>
      </c>
      <c r="AA333" s="1992">
        <v>2540.3555675040902</v>
      </c>
      <c r="AB333" s="1987"/>
      <c r="AC333" s="1989">
        <v>1635</v>
      </c>
      <c r="AD333" s="1990">
        <v>165.17024287180831</v>
      </c>
      <c r="AF333" s="2007">
        <v>1635</v>
      </c>
      <c r="AG333" s="2011">
        <f t="shared" si="10"/>
        <v>2077.5890611098998</v>
      </c>
      <c r="AH333" s="2009"/>
      <c r="AI333" s="2007">
        <v>1635</v>
      </c>
      <c r="AJ333" s="2012">
        <f t="shared" si="11"/>
        <v>142.78839581975566</v>
      </c>
    </row>
    <row r="334" spans="2:36" x14ac:dyDescent="0.25">
      <c r="B334" s="1981">
        <v>1640</v>
      </c>
      <c r="C334" s="1992">
        <v>1486.8947726828576</v>
      </c>
      <c r="D334" s="1983"/>
      <c r="E334" s="1984">
        <v>1640</v>
      </c>
      <c r="F334" s="1990">
        <v>123.39911667989585</v>
      </c>
      <c r="H334" s="1981">
        <v>1640</v>
      </c>
      <c r="I334" s="1992">
        <v>997.3591979836184</v>
      </c>
      <c r="J334" s="1987"/>
      <c r="K334" s="1984">
        <v>1640</v>
      </c>
      <c r="L334" s="1990">
        <v>106.561512298043</v>
      </c>
      <c r="N334" s="1981">
        <v>1640</v>
      </c>
      <c r="O334" s="1992">
        <v>1627.6491388113675</v>
      </c>
      <c r="P334" s="1987"/>
      <c r="Q334" s="1984">
        <v>1640</v>
      </c>
      <c r="R334" s="1990">
        <v>129.9687861279223</v>
      </c>
      <c r="T334" s="1981">
        <v>1640</v>
      </c>
      <c r="U334" s="1992">
        <v>3730.7576819783098</v>
      </c>
      <c r="V334" s="1987"/>
      <c r="W334" s="1989">
        <v>1640</v>
      </c>
      <c r="X334" s="1990">
        <v>188.33297275487561</v>
      </c>
      <c r="Z334" s="1991">
        <v>1640</v>
      </c>
      <c r="AA334" s="1992">
        <v>2547.8192959216021</v>
      </c>
      <c r="AB334" s="1987"/>
      <c r="AC334" s="1989">
        <v>1640</v>
      </c>
      <c r="AD334" s="1990">
        <v>165.24622002147791</v>
      </c>
      <c r="AF334" s="2007">
        <v>1640</v>
      </c>
      <c r="AG334" s="2011">
        <f t="shared" si="10"/>
        <v>2078.0960174755514</v>
      </c>
      <c r="AH334" s="2009"/>
      <c r="AI334" s="2007">
        <v>1640</v>
      </c>
      <c r="AJ334" s="2012">
        <f t="shared" si="11"/>
        <v>142.70172157644294</v>
      </c>
    </row>
    <row r="335" spans="2:36" x14ac:dyDescent="0.25">
      <c r="B335" s="1981">
        <v>1645</v>
      </c>
      <c r="C335" s="1992">
        <v>1486.602098275265</v>
      </c>
      <c r="D335" s="1983"/>
      <c r="E335" s="1984">
        <v>1645</v>
      </c>
      <c r="F335" s="1990">
        <v>123.2929353593765</v>
      </c>
      <c r="H335" s="1981">
        <v>1645</v>
      </c>
      <c r="I335" s="1992">
        <v>996.87836545481002</v>
      </c>
      <c r="J335" s="1987"/>
      <c r="K335" s="1984">
        <v>1645</v>
      </c>
      <c r="L335" s="1990">
        <v>106.47538907159806</v>
      </c>
      <c r="N335" s="1981">
        <v>1645</v>
      </c>
      <c r="O335" s="1992">
        <v>1627.2232966849019</v>
      </c>
      <c r="P335" s="1987"/>
      <c r="Q335" s="1984">
        <v>1645</v>
      </c>
      <c r="R335" s="1990">
        <v>129.85012140486188</v>
      </c>
      <c r="T335" s="1981">
        <v>1645</v>
      </c>
      <c r="U335" s="1992">
        <v>3727.0393695016596</v>
      </c>
      <c r="V335" s="1987"/>
      <c r="W335" s="1989">
        <v>1645</v>
      </c>
      <c r="X335" s="1990">
        <v>188.13734808423027</v>
      </c>
      <c r="Z335" s="1991">
        <v>1645</v>
      </c>
      <c r="AA335" s="1992">
        <v>2555.2856062506144</v>
      </c>
      <c r="AB335" s="1987"/>
      <c r="AC335" s="1989">
        <v>1645</v>
      </c>
      <c r="AD335" s="1990">
        <v>165.32301195457285</v>
      </c>
      <c r="AF335" s="2007">
        <v>1645</v>
      </c>
      <c r="AG335" s="2011">
        <f t="shared" si="10"/>
        <v>2078.6057472334501</v>
      </c>
      <c r="AH335" s="2009"/>
      <c r="AI335" s="2007">
        <v>1645</v>
      </c>
      <c r="AJ335" s="2012">
        <f t="shared" si="11"/>
        <v>142.61576117492791</v>
      </c>
    </row>
    <row r="336" spans="2:36" x14ac:dyDescent="0.25">
      <c r="B336" s="1981">
        <v>1650</v>
      </c>
      <c r="C336" s="1992">
        <v>1486.3125565889002</v>
      </c>
      <c r="D336" s="1983"/>
      <c r="E336" s="1984">
        <v>1650</v>
      </c>
      <c r="F336" s="1990">
        <v>123.18743490879642</v>
      </c>
      <c r="H336" s="1981">
        <v>1650</v>
      </c>
      <c r="I336" s="1992">
        <v>996.40044368009512</v>
      </c>
      <c r="J336" s="1987"/>
      <c r="K336" s="1984">
        <v>1650</v>
      </c>
      <c r="L336" s="1990">
        <v>106.38978780410129</v>
      </c>
      <c r="N336" s="1981">
        <v>1650</v>
      </c>
      <c r="O336" s="1992">
        <v>1626.8000354198095</v>
      </c>
      <c r="P336" s="1987"/>
      <c r="Q336" s="1984">
        <v>1650</v>
      </c>
      <c r="R336" s="1990">
        <v>129.73217586194104</v>
      </c>
      <c r="T336" s="1981">
        <v>1650</v>
      </c>
      <c r="U336" s="1992">
        <v>3723.3236154645842</v>
      </c>
      <c r="V336" s="1987"/>
      <c r="W336" s="1989">
        <v>1650</v>
      </c>
      <c r="X336" s="1990">
        <v>187.94253078988763</v>
      </c>
      <c r="Z336" s="1991">
        <v>1650</v>
      </c>
      <c r="AA336" s="1992">
        <v>2562.7544750192014</v>
      </c>
      <c r="AB336" s="1987"/>
      <c r="AC336" s="1989">
        <v>1650</v>
      </c>
      <c r="AD336" s="1990">
        <v>165.40061126397009</v>
      </c>
      <c r="AF336" s="2007">
        <v>1650</v>
      </c>
      <c r="AG336" s="2011">
        <f t="shared" si="10"/>
        <v>2079.1182252345179</v>
      </c>
      <c r="AH336" s="2009"/>
      <c r="AI336" s="2007">
        <v>1650</v>
      </c>
      <c r="AJ336" s="2012">
        <f t="shared" si="11"/>
        <v>142.53050812573929</v>
      </c>
    </row>
    <row r="337" spans="2:36" x14ac:dyDescent="0.25">
      <c r="B337" s="1981">
        <v>1655</v>
      </c>
      <c r="C337" s="1992">
        <v>1486.0261195297321</v>
      </c>
      <c r="D337" s="1983"/>
      <c r="E337" s="1984">
        <v>1655</v>
      </c>
      <c r="F337" s="1990">
        <v>123.08260915712951</v>
      </c>
      <c r="H337" s="1981">
        <v>1655</v>
      </c>
      <c r="I337" s="1992">
        <v>995.92540629333382</v>
      </c>
      <c r="J337" s="1987"/>
      <c r="K337" s="1984">
        <v>1655</v>
      </c>
      <c r="L337" s="1990">
        <v>106.30470376480693</v>
      </c>
      <c r="N337" s="1981">
        <v>1655</v>
      </c>
      <c r="O337" s="1992">
        <v>1626.3793316245967</v>
      </c>
      <c r="P337" s="1987"/>
      <c r="Q337" s="1984">
        <v>1655</v>
      </c>
      <c r="R337" s="1990">
        <v>129.61494298091105</v>
      </c>
      <c r="T337" s="1981">
        <v>1655</v>
      </c>
      <c r="U337" s="1992">
        <v>3719.6103966788114</v>
      </c>
      <c r="V337" s="1987"/>
      <c r="W337" s="1989">
        <v>1655</v>
      </c>
      <c r="X337" s="1990">
        <v>187.74851355423806</v>
      </c>
      <c r="Z337" s="1991">
        <v>1655</v>
      </c>
      <c r="AA337" s="1992">
        <v>2570.2258790390911</v>
      </c>
      <c r="AB337" s="1987"/>
      <c r="AC337" s="1989">
        <v>1655</v>
      </c>
      <c r="AD337" s="1990">
        <v>165.47901063206052</v>
      </c>
      <c r="AF337" s="2007">
        <v>1655</v>
      </c>
      <c r="AG337" s="2011">
        <f t="shared" si="10"/>
        <v>2079.6334266331132</v>
      </c>
      <c r="AH337" s="2009"/>
      <c r="AI337" s="2007">
        <v>1655</v>
      </c>
      <c r="AJ337" s="2012">
        <f t="shared" si="11"/>
        <v>142.44595601782922</v>
      </c>
    </row>
    <row r="338" spans="2:36" x14ac:dyDescent="0.25">
      <c r="B338" s="1981">
        <v>1660</v>
      </c>
      <c r="C338" s="1992">
        <v>1485.7427593399625</v>
      </c>
      <c r="D338" s="1983"/>
      <c r="E338" s="1984">
        <v>1660</v>
      </c>
      <c r="F338" s="1990">
        <v>122.97845200769855</v>
      </c>
      <c r="H338" s="1981">
        <v>1660</v>
      </c>
      <c r="I338" s="1992">
        <v>995.45322724593348</v>
      </c>
      <c r="J338" s="1987"/>
      <c r="K338" s="1984">
        <v>1660</v>
      </c>
      <c r="L338" s="1990">
        <v>106.22013227996615</v>
      </c>
      <c r="N338" s="1981">
        <v>1660</v>
      </c>
      <c r="O338" s="1992">
        <v>1625.9611621895958</v>
      </c>
      <c r="P338" s="1987"/>
      <c r="Q338" s="1984">
        <v>1660</v>
      </c>
      <c r="R338" s="1990">
        <v>129.49841632205599</v>
      </c>
      <c r="T338" s="1981">
        <v>1660</v>
      </c>
      <c r="U338" s="1992">
        <v>3715.8996902354402</v>
      </c>
      <c r="V338" s="1987"/>
      <c r="W338" s="1989">
        <v>1660</v>
      </c>
      <c r="X338" s="1990">
        <v>187.55528914783474</v>
      </c>
      <c r="Z338" s="1991">
        <v>1660</v>
      </c>
      <c r="AA338" s="1992">
        <v>2577.6997954013814</v>
      </c>
      <c r="AB338" s="1987"/>
      <c r="AC338" s="1989">
        <v>1660</v>
      </c>
      <c r="AD338" s="1990">
        <v>165.5582028293974</v>
      </c>
      <c r="AF338" s="2007">
        <v>1660</v>
      </c>
      <c r="AG338" s="2011">
        <f t="shared" si="10"/>
        <v>2080.1513268824629</v>
      </c>
      <c r="AH338" s="2009"/>
      <c r="AI338" s="2007">
        <v>1660</v>
      </c>
      <c r="AJ338" s="2012">
        <f t="shared" si="11"/>
        <v>142.36209851739056</v>
      </c>
    </row>
    <row r="339" spans="2:36" x14ac:dyDescent="0.25">
      <c r="B339" s="1981">
        <v>1665</v>
      </c>
      <c r="C339" s="1992">
        <v>1485.4624485929971</v>
      </c>
      <c r="D339" s="1983"/>
      <c r="E339" s="1984">
        <v>1665</v>
      </c>
      <c r="F339" s="1990">
        <v>122.87495743705992</v>
      </c>
      <c r="H339" s="1981">
        <v>1665</v>
      </c>
      <c r="I339" s="1992">
        <v>994.98388080208554</v>
      </c>
      <c r="J339" s="1987"/>
      <c r="K339" s="1984">
        <v>1665</v>
      </c>
      <c r="L339" s="1990">
        <v>106.13606873197124</v>
      </c>
      <c r="N339" s="1981">
        <v>1665</v>
      </c>
      <c r="O339" s="1992">
        <v>1625.5455042827321</v>
      </c>
      <c r="P339" s="1987"/>
      <c r="Q339" s="1984">
        <v>1665</v>
      </c>
      <c r="R339" s="1990">
        <v>129.38258952301391</v>
      </c>
      <c r="T339" s="1981">
        <v>1665</v>
      </c>
      <c r="U339" s="1992">
        <v>3712.1914735007567</v>
      </c>
      <c r="V339" s="1987"/>
      <c r="W339" s="1989">
        <v>1665</v>
      </c>
      <c r="X339" s="1990">
        <v>187.36285042807253</v>
      </c>
      <c r="Z339" s="1991">
        <v>1665</v>
      </c>
      <c r="AA339" s="1992">
        <v>2585.1762014723595</v>
      </c>
      <c r="AB339" s="1987"/>
      <c r="AC339" s="1989">
        <v>1665</v>
      </c>
      <c r="AD339" s="1990">
        <v>165.63818071337542</v>
      </c>
      <c r="AF339" s="2007">
        <v>1665</v>
      </c>
      <c r="AG339" s="2011">
        <f t="shared" si="10"/>
        <v>2080.6719017301862</v>
      </c>
      <c r="AH339" s="2009"/>
      <c r="AI339" s="2007">
        <v>1665</v>
      </c>
      <c r="AJ339" s="2012">
        <f t="shared" si="11"/>
        <v>142.27892936669861</v>
      </c>
    </row>
    <row r="340" spans="2:36" x14ac:dyDescent="0.25">
      <c r="B340" s="1981">
        <v>1670</v>
      </c>
      <c r="C340" s="1992">
        <v>1485.1851601885171</v>
      </c>
      <c r="D340" s="1983"/>
      <c r="E340" s="1984">
        <v>1670</v>
      </c>
      <c r="F340" s="1990">
        <v>122.77211949390724</v>
      </c>
      <c r="H340" s="1981">
        <v>1670</v>
      </c>
      <c r="I340" s="1992">
        <v>994.51734153408415</v>
      </c>
      <c r="J340" s="1987"/>
      <c r="K340" s="1984">
        <v>1670</v>
      </c>
      <c r="L340" s="1990">
        <v>106.05250855851526</v>
      </c>
      <c r="N340" s="1981">
        <v>1670</v>
      </c>
      <c r="O340" s="1992">
        <v>1625.132335345372</v>
      </c>
      <c r="P340" s="1987"/>
      <c r="Q340" s="1984">
        <v>1670</v>
      </c>
      <c r="R340" s="1990">
        <v>129.26745629761879</v>
      </c>
      <c r="T340" s="1981">
        <v>1670</v>
      </c>
      <c r="U340" s="1992">
        <v>3708.4857241121126</v>
      </c>
      <c r="V340" s="1987"/>
      <c r="W340" s="1989">
        <v>1670</v>
      </c>
      <c r="X340" s="1990">
        <v>187.17119033788575</v>
      </c>
      <c r="Z340" s="1991">
        <v>1670</v>
      </c>
      <c r="AA340" s="1992">
        <v>2592.6550748893765</v>
      </c>
      <c r="AB340" s="1987"/>
      <c r="AC340" s="1989">
        <v>1670</v>
      </c>
      <c r="AD340" s="1990">
        <v>165.7189372269286</v>
      </c>
      <c r="AF340" s="2007">
        <v>1670</v>
      </c>
      <c r="AG340" s="2011">
        <f t="shared" si="10"/>
        <v>2081.1951272138926</v>
      </c>
      <c r="AH340" s="2009"/>
      <c r="AI340" s="2007">
        <v>1670</v>
      </c>
      <c r="AJ340" s="2012">
        <f t="shared" si="11"/>
        <v>142.19644238297113</v>
      </c>
    </row>
    <row r="341" spans="2:36" x14ac:dyDescent="0.25">
      <c r="B341" s="1981">
        <v>1675</v>
      </c>
      <c r="C341" s="1992">
        <v>1484.910867347623</v>
      </c>
      <c r="D341" s="1983"/>
      <c r="E341" s="1984">
        <v>1675</v>
      </c>
      <c r="F341" s="1990">
        <v>122.66993229799439</v>
      </c>
      <c r="H341" s="1981">
        <v>1675</v>
      </c>
      <c r="I341" s="1992">
        <v>994.05358431772299</v>
      </c>
      <c r="J341" s="1987"/>
      <c r="K341" s="1984">
        <v>1675</v>
      </c>
      <c r="L341" s="1990">
        <v>105.96944725176641</v>
      </c>
      <c r="N341" s="1981">
        <v>1675</v>
      </c>
      <c r="O341" s="1992">
        <v>1624.7216330882345</v>
      </c>
      <c r="P341" s="1987"/>
      <c r="Q341" s="1984">
        <v>1675</v>
      </c>
      <c r="R341" s="1990">
        <v>129.15301043476319</v>
      </c>
      <c r="T341" s="1981">
        <v>1675</v>
      </c>
      <c r="U341" s="1992">
        <v>3704.7824199738652</v>
      </c>
      <c r="V341" s="1987"/>
      <c r="W341" s="1989">
        <v>1675</v>
      </c>
      <c r="X341" s="1990">
        <v>186.98030190447182</v>
      </c>
      <c r="Z341" s="1991">
        <v>1675</v>
      </c>
      <c r="AA341" s="1992">
        <v>2600.1363935567911</v>
      </c>
      <c r="AB341" s="1987"/>
      <c r="AC341" s="1989">
        <v>1675</v>
      </c>
      <c r="AD341" s="1990">
        <v>165.80046539725495</v>
      </c>
      <c r="AF341" s="2007">
        <v>1675</v>
      </c>
      <c r="AG341" s="2011">
        <f t="shared" si="10"/>
        <v>2081.7209796568472</v>
      </c>
      <c r="AH341" s="2009"/>
      <c r="AI341" s="2007">
        <v>1675</v>
      </c>
      <c r="AJ341" s="2012">
        <f t="shared" si="11"/>
        <v>142.11463145725014</v>
      </c>
    </row>
    <row r="342" spans="2:36" x14ac:dyDescent="0.25">
      <c r="B342" s="1981">
        <v>1680</v>
      </c>
      <c r="C342" s="1992">
        <v>1484.6395436080825</v>
      </c>
      <c r="D342" s="1983"/>
      <c r="E342" s="1984">
        <v>1680</v>
      </c>
      <c r="F342" s="1990">
        <v>122.5683900390782</v>
      </c>
      <c r="H342" s="1981">
        <v>1680</v>
      </c>
      <c r="I342" s="1992">
        <v>993.59258432778802</v>
      </c>
      <c r="J342" s="1987"/>
      <c r="K342" s="1984">
        <v>1680</v>
      </c>
      <c r="L342" s="1990">
        <v>105.88688035755784</v>
      </c>
      <c r="N342" s="1981">
        <v>1680</v>
      </c>
      <c r="O342" s="1992">
        <v>1624.3133754873907</v>
      </c>
      <c r="P342" s="1987"/>
      <c r="Q342" s="1984">
        <v>1680</v>
      </c>
      <c r="R342" s="1990">
        <v>129.03924579728184</v>
      </c>
      <c r="T342" s="1981">
        <v>1680</v>
      </c>
      <c r="U342" s="1992">
        <v>3701.0815392534259</v>
      </c>
      <c r="V342" s="1987"/>
      <c r="W342" s="1989">
        <v>1680</v>
      </c>
      <c r="X342" s="1990">
        <v>186.79017823803869</v>
      </c>
      <c r="Z342" s="1991">
        <v>1680</v>
      </c>
      <c r="AA342" s="1992">
        <v>2607.6201356420129</v>
      </c>
      <c r="AB342" s="1987"/>
      <c r="AC342" s="1989">
        <v>1680</v>
      </c>
      <c r="AD342" s="1990">
        <v>165.882758334562</v>
      </c>
      <c r="AF342" s="2007">
        <v>1680</v>
      </c>
      <c r="AG342" s="2011">
        <f t="shared" si="10"/>
        <v>2082.2494356637399</v>
      </c>
      <c r="AH342" s="2009"/>
      <c r="AI342" s="2007">
        <v>1680</v>
      </c>
      <c r="AJ342" s="2012">
        <f t="shared" si="11"/>
        <v>142.03349055330372</v>
      </c>
    </row>
    <row r="343" spans="2:36" x14ac:dyDescent="0.25">
      <c r="B343" s="1981">
        <v>1685</v>
      </c>
      <c r="C343" s="1992">
        <v>1484.3711628196461</v>
      </c>
      <c r="D343" s="1983"/>
      <c r="E343" s="1984">
        <v>1685</v>
      </c>
      <c r="F343" s="1990">
        <v>122.46748697587944</v>
      </c>
      <c r="H343" s="1981">
        <v>1685</v>
      </c>
      <c r="I343" s="1992">
        <v>993.13431703361539</v>
      </c>
      <c r="J343" s="1987"/>
      <c r="K343" s="1984">
        <v>1685</v>
      </c>
      <c r="L343" s="1990">
        <v>105.80480347459071</v>
      </c>
      <c r="N343" s="1981">
        <v>1685</v>
      </c>
      <c r="O343" s="1992">
        <v>1623.9075407803175</v>
      </c>
      <c r="P343" s="1987"/>
      <c r="Q343" s="1984">
        <v>1685</v>
      </c>
      <c r="R343" s="1990">
        <v>128.92615632085375</v>
      </c>
      <c r="T343" s="1981">
        <v>1685</v>
      </c>
      <c r="U343" s="1992">
        <v>3697.3830603773381</v>
      </c>
      <c r="V343" s="1987"/>
      <c r="W343" s="1989">
        <v>1685</v>
      </c>
      <c r="X343" s="1990">
        <v>186.60081253057109</v>
      </c>
      <c r="Z343" s="1991">
        <v>1685</v>
      </c>
      <c r="AA343" s="1992">
        <v>2615.1062795715857</v>
      </c>
      <c r="AB343" s="1987"/>
      <c r="AC343" s="1989">
        <v>1685</v>
      </c>
      <c r="AD343" s="1990">
        <v>165.96580923083448</v>
      </c>
      <c r="AF343" s="2007">
        <v>1685</v>
      </c>
      <c r="AG343" s="2011">
        <f t="shared" si="10"/>
        <v>2082.7804721165007</v>
      </c>
      <c r="AH343" s="2009"/>
      <c r="AI343" s="2007">
        <v>1685</v>
      </c>
      <c r="AJ343" s="2012">
        <f t="shared" si="11"/>
        <v>141.9530137065459</v>
      </c>
    </row>
    <row r="344" spans="2:36" x14ac:dyDescent="0.25">
      <c r="B344" s="1981">
        <v>1690</v>
      </c>
      <c r="C344" s="1992">
        <v>1484.1056991394657</v>
      </c>
      <c r="D344" s="1983"/>
      <c r="E344" s="1984">
        <v>1690</v>
      </c>
      <c r="F344" s="1990">
        <v>122.36721743506359</v>
      </c>
      <c r="H344" s="1981">
        <v>1690</v>
      </c>
      <c r="I344" s="1992">
        <v>992.6787581947425</v>
      </c>
      <c r="J344" s="1987"/>
      <c r="K344" s="1984">
        <v>1690</v>
      </c>
      <c r="L344" s="1990">
        <v>105.72321225365307</v>
      </c>
      <c r="N344" s="1981">
        <v>1690</v>
      </c>
      <c r="O344" s="1992">
        <v>1623.5041074620458</v>
      </c>
      <c r="P344" s="1987"/>
      <c r="Q344" s="1984">
        <v>1690</v>
      </c>
      <c r="R344" s="1990">
        <v>128.81373601292535</v>
      </c>
      <c r="T344" s="1981">
        <v>1690</v>
      </c>
      <c r="U344" s="1992">
        <v>3693.686962027462</v>
      </c>
      <c r="V344" s="1987"/>
      <c r="W344" s="1989">
        <v>1690</v>
      </c>
      <c r="X344" s="1990">
        <v>186.41219805462336</v>
      </c>
      <c r="Z344" s="1991">
        <v>1690</v>
      </c>
      <c r="AA344" s="1992">
        <v>2622.5948040273734</v>
      </c>
      <c r="AB344" s="1987"/>
      <c r="AC344" s="1989">
        <v>1690</v>
      </c>
      <c r="AD344" s="1990">
        <v>166.04961135862669</v>
      </c>
      <c r="AF344" s="2007">
        <v>1690</v>
      </c>
      <c r="AG344" s="2011">
        <f t="shared" si="10"/>
        <v>2083.3140661702178</v>
      </c>
      <c r="AH344" s="2009"/>
      <c r="AI344" s="2007">
        <v>1690</v>
      </c>
      <c r="AJ344" s="2012">
        <f t="shared" si="11"/>
        <v>141.87319502297842</v>
      </c>
    </row>
    <row r="345" spans="2:36" x14ac:dyDescent="0.25">
      <c r="B345" s="1981">
        <v>1695</v>
      </c>
      <c r="C345" s="1992">
        <v>1483.8431270275687</v>
      </c>
      <c r="D345" s="1983"/>
      <c r="E345" s="1984">
        <v>1695</v>
      </c>
      <c r="F345" s="1990">
        <v>122.26757581023817</v>
      </c>
      <c r="H345" s="1981">
        <v>1695</v>
      </c>
      <c r="I345" s="1992">
        <v>992.225883856623</v>
      </c>
      <c r="J345" s="1987"/>
      <c r="K345" s="1984">
        <v>1695</v>
      </c>
      <c r="L345" s="1990">
        <v>105.64210239685079</v>
      </c>
      <c r="N345" s="1981">
        <v>1695</v>
      </c>
      <c r="O345" s="1992">
        <v>1623.1030542813457</v>
      </c>
      <c r="P345" s="1987"/>
      <c r="Q345" s="1984">
        <v>1695</v>
      </c>
      <c r="R345" s="1990">
        <v>128.7019789516514</v>
      </c>
      <c r="T345" s="1981">
        <v>1695</v>
      </c>
      <c r="U345" s="1992">
        <v>3689.9932231371918</v>
      </c>
      <c r="V345" s="1987"/>
      <c r="W345" s="1989">
        <v>1695</v>
      </c>
      <c r="X345" s="1990">
        <v>186.2243281621281</v>
      </c>
      <c r="Z345" s="1991">
        <v>1695</v>
      </c>
      <c r="AA345" s="1992">
        <v>2630.0856879427633</v>
      </c>
      <c r="AB345" s="1987"/>
      <c r="AC345" s="1989">
        <v>1695</v>
      </c>
      <c r="AD345" s="1990">
        <v>166.13415806987189</v>
      </c>
      <c r="AF345" s="2007">
        <v>1695</v>
      </c>
      <c r="AG345" s="2011">
        <f t="shared" si="10"/>
        <v>2083.8501952490983</v>
      </c>
      <c r="AH345" s="2009"/>
      <c r="AI345" s="2007">
        <v>1695</v>
      </c>
      <c r="AJ345" s="2012">
        <f t="shared" si="11"/>
        <v>141.79402867814809</v>
      </c>
    </row>
    <row r="346" spans="2:36" x14ac:dyDescent="0.25">
      <c r="B346" s="1981">
        <v>1700</v>
      </c>
      <c r="C346" s="1992">
        <v>1483.583421242432</v>
      </c>
      <c r="D346" s="1983"/>
      <c r="E346" s="1984">
        <v>1700</v>
      </c>
      <c r="F346" s="1990">
        <v>122.16855656096728</v>
      </c>
      <c r="H346" s="1981">
        <v>1700</v>
      </c>
      <c r="I346" s="1992">
        <v>991.77567034642391</v>
      </c>
      <c r="J346" s="1987"/>
      <c r="K346" s="1984">
        <v>1700</v>
      </c>
      <c r="L346" s="1990">
        <v>105.56146965685316</v>
      </c>
      <c r="N346" s="1981">
        <v>1700</v>
      </c>
      <c r="O346" s="1992">
        <v>1622.7043602370009</v>
      </c>
      <c r="P346" s="1987"/>
      <c r="Q346" s="1984">
        <v>1700</v>
      </c>
      <c r="R346" s="1990">
        <v>128.5908792848553</v>
      </c>
      <c r="T346" s="1981">
        <v>1700</v>
      </c>
      <c r="U346" s="1992">
        <v>3686.3018228877618</v>
      </c>
      <c r="V346" s="1987"/>
      <c r="W346" s="1989">
        <v>1700</v>
      </c>
      <c r="X346" s="1990">
        <v>186.03719628323179</v>
      </c>
      <c r="Z346" s="1991">
        <v>1700</v>
      </c>
      <c r="AA346" s="1992">
        <v>2637.5789104989963</v>
      </c>
      <c r="AB346" s="1987"/>
      <c r="AC346" s="1989">
        <v>1700</v>
      </c>
      <c r="AD346" s="1990">
        <v>166.21944279471566</v>
      </c>
      <c r="AF346" s="2007">
        <v>1700</v>
      </c>
      <c r="AG346" s="2011">
        <f t="shared" si="10"/>
        <v>2084.3888370425229</v>
      </c>
      <c r="AH346" s="2009"/>
      <c r="AI346" s="2007">
        <v>1700</v>
      </c>
      <c r="AJ346" s="2012">
        <f t="shared" si="11"/>
        <v>141.71550891612463</v>
      </c>
    </row>
    <row r="347" spans="2:36" x14ac:dyDescent="0.25">
      <c r="B347" s="1981">
        <v>1705</v>
      </c>
      <c r="C347" s="1992">
        <v>1483.326556836628</v>
      </c>
      <c r="D347" s="1983"/>
      <c r="E347" s="1984">
        <v>1705</v>
      </c>
      <c r="F347" s="1990">
        <v>122.07015421180681</v>
      </c>
      <c r="H347" s="1981">
        <v>1705</v>
      </c>
      <c r="I347" s="1992">
        <v>991.3280942688998</v>
      </c>
      <c r="J347" s="1987"/>
      <c r="K347" s="1984">
        <v>1705</v>
      </c>
      <c r="L347" s="1990">
        <v>105.48130983615175</v>
      </c>
      <c r="N347" s="1981">
        <v>1705</v>
      </c>
      <c r="O347" s="1992">
        <v>1622.3080045741481</v>
      </c>
      <c r="P347" s="1987"/>
      <c r="Q347" s="1984">
        <v>1705</v>
      </c>
      <c r="R347" s="1990">
        <v>128.48043122900839</v>
      </c>
      <c r="T347" s="1981">
        <v>1705</v>
      </c>
      <c r="U347" s="1992">
        <v>3682.6127407046265</v>
      </c>
      <c r="V347" s="1987"/>
      <c r="W347" s="1989">
        <v>1705</v>
      </c>
      <c r="X347" s="1990">
        <v>185.85079592514617</v>
      </c>
      <c r="Z347" s="1991">
        <v>1705</v>
      </c>
      <c r="AA347" s="1992">
        <v>2645.0744511215221</v>
      </c>
      <c r="AB347" s="1987"/>
      <c r="AC347" s="1989">
        <v>1705</v>
      </c>
      <c r="AD347" s="1990">
        <v>166.30545904036998</v>
      </c>
      <c r="AF347" s="2007">
        <v>1705</v>
      </c>
      <c r="AG347" s="2011">
        <f t="shared" si="10"/>
        <v>2084.9299695011646</v>
      </c>
      <c r="AH347" s="2009"/>
      <c r="AI347" s="2007">
        <v>1705</v>
      </c>
      <c r="AJ347" s="2012">
        <f t="shared" si="11"/>
        <v>141.63763004849665</v>
      </c>
    </row>
    <row r="348" spans="2:36" x14ac:dyDescent="0.25">
      <c r="B348" s="1981">
        <v>1710</v>
      </c>
      <c r="C348" s="1992">
        <v>1483.0725091525424</v>
      </c>
      <c r="D348" s="1983"/>
      <c r="E348" s="1984">
        <v>1710</v>
      </c>
      <c r="F348" s="1990">
        <v>121.97236335135194</v>
      </c>
      <c r="H348" s="1981">
        <v>1710</v>
      </c>
      <c r="I348" s="1992">
        <v>990.88313250233182</v>
      </c>
      <c r="J348" s="1987"/>
      <c r="K348" s="1984">
        <v>1710</v>
      </c>
      <c r="L348" s="1990">
        <v>105.40161878633157</v>
      </c>
      <c r="N348" s="1981">
        <v>1710</v>
      </c>
      <c r="O348" s="1992">
        <v>1621.9139667806689</v>
      </c>
      <c r="P348" s="1987"/>
      <c r="Q348" s="1984">
        <v>1710</v>
      </c>
      <c r="R348" s="1990">
        <v>128.37062906822467</v>
      </c>
      <c r="T348" s="1981">
        <v>1710</v>
      </c>
      <c r="U348" s="1992">
        <v>3678.9259562538659</v>
      </c>
      <c r="V348" s="1987"/>
      <c r="W348" s="1989">
        <v>1710</v>
      </c>
      <c r="X348" s="1990">
        <v>185.66512067102198</v>
      </c>
      <c r="Z348" s="1991">
        <v>1710</v>
      </c>
      <c r="AA348" s="1992">
        <v>2652.572289476424</v>
      </c>
      <c r="AB348" s="1987"/>
      <c r="AC348" s="1989">
        <v>1710</v>
      </c>
      <c r="AD348" s="1990">
        <v>166.39220038998593</v>
      </c>
      <c r="AF348" s="2007">
        <v>1710</v>
      </c>
      <c r="AG348" s="2011">
        <f t="shared" si="10"/>
        <v>2085.4735708331668</v>
      </c>
      <c r="AH348" s="2009"/>
      <c r="AI348" s="2007">
        <v>1710</v>
      </c>
      <c r="AJ348" s="2012">
        <f t="shared" si="11"/>
        <v>141.56038645338322</v>
      </c>
    </row>
    <row r="349" spans="2:36" x14ac:dyDescent="0.25">
      <c r="B349" s="1981">
        <v>1715</v>
      </c>
      <c r="C349" s="1992">
        <v>1482.821253818169</v>
      </c>
      <c r="D349" s="1983"/>
      <c r="E349" s="1984">
        <v>1715</v>
      </c>
      <c r="F349" s="1990">
        <v>121.87517863130495</v>
      </c>
      <c r="H349" s="1981">
        <v>1715</v>
      </c>
      <c r="I349" s="1992">
        <v>990.44076219454291</v>
      </c>
      <c r="J349" s="1987"/>
      <c r="K349" s="1984">
        <v>1715</v>
      </c>
      <c r="L349" s="1990">
        <v>105.32239240735586</v>
      </c>
      <c r="N349" s="1981">
        <v>1715</v>
      </c>
      <c r="O349" s="1992">
        <v>1621.5222265836537</v>
      </c>
      <c r="P349" s="1987"/>
      <c r="Q349" s="1984">
        <v>1715</v>
      </c>
      <c r="R349" s="1990">
        <v>128.26146715327664</v>
      </c>
      <c r="T349" s="1981">
        <v>1715</v>
      </c>
      <c r="U349" s="1992">
        <v>3675.241449438699</v>
      </c>
      <c r="V349" s="1987"/>
      <c r="W349" s="1989">
        <v>1715</v>
      </c>
      <c r="X349" s="1990">
        <v>185.4801641788419</v>
      </c>
      <c r="Z349" s="1991">
        <v>1715</v>
      </c>
      <c r="AA349" s="1992">
        <v>2660.0724054669186</v>
      </c>
      <c r="AB349" s="1987"/>
      <c r="AC349" s="1989">
        <v>1715</v>
      </c>
      <c r="AD349" s="1990">
        <v>166.47966050154605</v>
      </c>
      <c r="AF349" s="2007">
        <v>1715</v>
      </c>
      <c r="AG349" s="2011">
        <f t="shared" si="10"/>
        <v>2086.0196195003964</v>
      </c>
      <c r="AH349" s="2009"/>
      <c r="AI349" s="2007">
        <v>1715</v>
      </c>
      <c r="AJ349" s="2012">
        <f t="shared" si="11"/>
        <v>141.48377257446509</v>
      </c>
    </row>
    <row r="350" spans="2:36" x14ac:dyDescent="0.25">
      <c r="B350" s="1981">
        <v>1720</v>
      </c>
      <c r="C350" s="1992">
        <v>1482.5727667429821</v>
      </c>
      <c r="D350" s="1983"/>
      <c r="E350" s="1984">
        <v>1720</v>
      </c>
      <c r="F350" s="1990">
        <v>121.77859476555774</v>
      </c>
      <c r="H350" s="1981">
        <v>1720</v>
      </c>
      <c r="I350" s="1992">
        <v>990.00096075898114</v>
      </c>
      <c r="J350" s="1987"/>
      <c r="K350" s="1984">
        <v>1720</v>
      </c>
      <c r="L350" s="1990">
        <v>105.24362664686261</v>
      </c>
      <c r="N350" s="1981">
        <v>1720</v>
      </c>
      <c r="O350" s="1992">
        <v>1621.1327639459234</v>
      </c>
      <c r="P350" s="1987"/>
      <c r="Q350" s="1984">
        <v>1720</v>
      </c>
      <c r="R350" s="1990">
        <v>128.15293990062483</v>
      </c>
      <c r="T350" s="1981">
        <v>1720</v>
      </c>
      <c r="U350" s="1992">
        <v>3671.5592003960219</v>
      </c>
      <c r="V350" s="1987"/>
      <c r="W350" s="1989">
        <v>1720</v>
      </c>
      <c r="X350" s="1990">
        <v>185.29592018033333</v>
      </c>
      <c r="Z350" s="1991">
        <v>1720</v>
      </c>
      <c r="AA350" s="1992">
        <v>2667.5747792299035</v>
      </c>
      <c r="AB350" s="1987"/>
      <c r="AC350" s="1989">
        <v>1720</v>
      </c>
      <c r="AD350" s="1990">
        <v>166.56783310677744</v>
      </c>
      <c r="AF350" s="2007">
        <v>1720</v>
      </c>
      <c r="AG350" s="2011">
        <f t="shared" si="10"/>
        <v>2086.5680942147624</v>
      </c>
      <c r="AH350" s="2009"/>
      <c r="AI350" s="2007">
        <v>1720</v>
      </c>
      <c r="AJ350" s="2012">
        <f t="shared" si="11"/>
        <v>141.4077829200312</v>
      </c>
    </row>
    <row r="351" spans="2:36" x14ac:dyDescent="0.25">
      <c r="B351" s="1981">
        <v>1725</v>
      </c>
      <c r="C351" s="1992">
        <v>1482.3270241138689</v>
      </c>
      <c r="D351" s="1983"/>
      <c r="E351" s="1984">
        <v>1725</v>
      </c>
      <c r="F351" s="1990">
        <v>121.68260652929031</v>
      </c>
      <c r="H351" s="1981">
        <v>1725</v>
      </c>
      <c r="I351" s="1992">
        <v>989.56370587086963</v>
      </c>
      <c r="J351" s="1987"/>
      <c r="K351" s="1984">
        <v>1725</v>
      </c>
      <c r="L351" s="1990">
        <v>105.1653174994736</v>
      </c>
      <c r="N351" s="1981">
        <v>1725</v>
      </c>
      <c r="O351" s="1992">
        <v>1620.7455590626137</v>
      </c>
      <c r="P351" s="1987"/>
      <c r="Q351" s="1984">
        <v>1725</v>
      </c>
      <c r="R351" s="1990">
        <v>128.04504179146645</v>
      </c>
      <c r="T351" s="1981">
        <v>1725</v>
      </c>
      <c r="U351" s="1992">
        <v>3667.8791894930328</v>
      </c>
      <c r="V351" s="1987"/>
      <c r="W351" s="1989">
        <v>1725</v>
      </c>
      <c r="X351" s="1990">
        <v>185.11238247989908</v>
      </c>
      <c r="Z351" s="1991">
        <v>1725</v>
      </c>
      <c r="AA351" s="1992">
        <v>2675.0793911325754</v>
      </c>
      <c r="AB351" s="1987"/>
      <c r="AC351" s="1989">
        <v>1725</v>
      </c>
      <c r="AD351" s="1990">
        <v>166.6567120100832</v>
      </c>
      <c r="AF351" s="2007">
        <v>1725</v>
      </c>
      <c r="AG351" s="2011">
        <f t="shared" si="10"/>
        <v>2087.1189739345923</v>
      </c>
      <c r="AH351" s="2009"/>
      <c r="AI351" s="2007">
        <v>1725</v>
      </c>
      <c r="AJ351" s="2012">
        <f t="shared" si="11"/>
        <v>141.33241206204252</v>
      </c>
    </row>
    <row r="352" spans="2:36" x14ac:dyDescent="0.25">
      <c r="B352" s="1981">
        <v>1730</v>
      </c>
      <c r="C352" s="1992">
        <v>1482.0840023911517</v>
      </c>
      <c r="D352" s="1983"/>
      <c r="E352" s="1984">
        <v>1730</v>
      </c>
      <c r="F352" s="1990">
        <v>121.58720875808523</v>
      </c>
      <c r="H352" s="1981">
        <v>1730</v>
      </c>
      <c r="I352" s="1992">
        <v>989.12897546342742</v>
      </c>
      <c r="J352" s="1987"/>
      <c r="K352" s="1984">
        <v>1730</v>
      </c>
      <c r="L352" s="1990">
        <v>105.08746100611577</v>
      </c>
      <c r="N352" s="1981">
        <v>1730</v>
      </c>
      <c r="O352" s="1992">
        <v>1620.3605923578211</v>
      </c>
      <c r="P352" s="1987"/>
      <c r="Q352" s="1984">
        <v>1730</v>
      </c>
      <c r="R352" s="1990">
        <v>127.93776737080033</v>
      </c>
      <c r="T352" s="1981">
        <v>1730</v>
      </c>
      <c r="U352" s="1992">
        <v>3664.2013973238923</v>
      </c>
      <c r="V352" s="1987"/>
      <c r="W352" s="1989">
        <v>1730</v>
      </c>
      <c r="X352" s="1990">
        <v>184.92954495356727</v>
      </c>
      <c r="Z352" s="1991">
        <v>1730</v>
      </c>
      <c r="AA352" s="1992">
        <v>2682.5862217690974</v>
      </c>
      <c r="AB352" s="1987"/>
      <c r="AC352" s="1989">
        <v>1730</v>
      </c>
      <c r="AD352" s="1990">
        <v>166.74629108749173</v>
      </c>
      <c r="AF352" s="2007">
        <v>1730</v>
      </c>
      <c r="AG352" s="2011">
        <f t="shared" si="10"/>
        <v>2087.672237861078</v>
      </c>
      <c r="AH352" s="2009"/>
      <c r="AI352" s="2007">
        <v>1730</v>
      </c>
      <c r="AJ352" s="2012">
        <f t="shared" si="11"/>
        <v>141.25765463521208</v>
      </c>
    </row>
    <row r="353" spans="2:36" x14ac:dyDescent="0.25">
      <c r="B353" s="1981">
        <v>1735</v>
      </c>
      <c r="C353" s="1992">
        <v>1481.8436783046543</v>
      </c>
      <c r="D353" s="1983"/>
      <c r="E353" s="1984">
        <v>1735</v>
      </c>
      <c r="F353" s="1990">
        <v>121.49239634705711</v>
      </c>
      <c r="H353" s="1981">
        <v>1735</v>
      </c>
      <c r="I353" s="1992">
        <v>988.69674772415067</v>
      </c>
      <c r="J353" s="1987"/>
      <c r="K353" s="1984">
        <v>1735</v>
      </c>
      <c r="L353" s="1990">
        <v>105.01005325335368</v>
      </c>
      <c r="N353" s="1981">
        <v>1735</v>
      </c>
      <c r="O353" s="1992">
        <v>1619.9778444812987</v>
      </c>
      <c r="P353" s="1987"/>
      <c r="Q353" s="1984">
        <v>1735</v>
      </c>
      <c r="R353" s="1990">
        <v>127.83111124650731</v>
      </c>
      <c r="T353" s="1981">
        <v>1735</v>
      </c>
      <c r="U353" s="1992">
        <v>3660.5258047064694</v>
      </c>
      <c r="V353" s="1987"/>
      <c r="W353" s="1989">
        <v>1735</v>
      </c>
      <c r="X353" s="1990">
        <v>184.7474015479597</v>
      </c>
      <c r="Z353" s="1991">
        <v>1735</v>
      </c>
      <c r="AA353" s="1992">
        <v>2690.0952519573357</v>
      </c>
      <c r="AB353" s="1987"/>
      <c r="AC353" s="1989">
        <v>1735</v>
      </c>
      <c r="AD353" s="1990">
        <v>166.83656428562432</v>
      </c>
      <c r="AF353" s="2007">
        <v>1735</v>
      </c>
      <c r="AG353" s="2011">
        <f t="shared" si="10"/>
        <v>2088.227865434782</v>
      </c>
      <c r="AH353" s="2009"/>
      <c r="AI353" s="2007">
        <v>1735</v>
      </c>
      <c r="AJ353" s="2012">
        <f t="shared" si="11"/>
        <v>141.18350533610041</v>
      </c>
    </row>
    <row r="354" spans="2:36" x14ac:dyDescent="0.25">
      <c r="B354" s="1981">
        <v>1740</v>
      </c>
      <c r="C354" s="1992">
        <v>1481.6060288498541</v>
      </c>
      <c r="D354" s="1983"/>
      <c r="E354" s="1984">
        <v>1740</v>
      </c>
      <c r="F354" s="1990">
        <v>121.39816424999739</v>
      </c>
      <c r="H354" s="1981">
        <v>1740</v>
      </c>
      <c r="I354" s="1992">
        <v>988.2670010911587</v>
      </c>
      <c r="J354" s="1987"/>
      <c r="K354" s="1984">
        <v>1740</v>
      </c>
      <c r="L354" s="1990">
        <v>104.93309037273382</v>
      </c>
      <c r="N354" s="1981">
        <v>1740</v>
      </c>
      <c r="O354" s="1992">
        <v>1619.5972963052143</v>
      </c>
      <c r="P354" s="1987"/>
      <c r="Q354" s="1984">
        <v>1740</v>
      </c>
      <c r="R354" s="1990">
        <v>127.72506808844554</v>
      </c>
      <c r="T354" s="1981">
        <v>1740</v>
      </c>
      <c r="U354" s="1992">
        <v>3656.8523926791022</v>
      </c>
      <c r="V354" s="1987"/>
      <c r="W354" s="1989">
        <v>1740</v>
      </c>
      <c r="X354" s="1990">
        <v>184.56594627927697</v>
      </c>
      <c r="Z354" s="1991">
        <v>1740</v>
      </c>
      <c r="AA354" s="1992">
        <v>2697.6064627356313</v>
      </c>
      <c r="AB354" s="1987"/>
      <c r="AC354" s="1989">
        <v>1740</v>
      </c>
      <c r="AD354" s="1990">
        <v>166.92752562068162</v>
      </c>
      <c r="AF354" s="2007">
        <v>1740</v>
      </c>
      <c r="AG354" s="2011">
        <f t="shared" si="10"/>
        <v>2088.785836332192</v>
      </c>
      <c r="AH354" s="2009"/>
      <c r="AI354" s="2007">
        <v>1740</v>
      </c>
      <c r="AJ354" s="2012">
        <f t="shared" si="11"/>
        <v>141.10995892222707</v>
      </c>
    </row>
    <row r="355" spans="2:36" x14ac:dyDescent="0.25">
      <c r="B355" s="1981">
        <v>1745</v>
      </c>
      <c r="C355" s="1992">
        <v>1481.3710312840992</v>
      </c>
      <c r="D355" s="1983"/>
      <c r="E355" s="1984">
        <v>1745</v>
      </c>
      <c r="F355" s="1990">
        <v>121.30450747853448</v>
      </c>
      <c r="H355" s="1981">
        <v>1745</v>
      </c>
      <c r="I355" s="1992">
        <v>987.83971424961112</v>
      </c>
      <c r="J355" s="1987"/>
      <c r="K355" s="1984">
        <v>1745</v>
      </c>
      <c r="L355" s="1990">
        <v>104.85656854014067</v>
      </c>
      <c r="N355" s="1981">
        <v>1745</v>
      </c>
      <c r="O355" s="1992">
        <v>1619.2189289209714</v>
      </c>
      <c r="P355" s="1987"/>
      <c r="Q355" s="1984">
        <v>1745</v>
      </c>
      <c r="R355" s="1990">
        <v>127.61963262756463</v>
      </c>
      <c r="T355" s="1981">
        <v>1745</v>
      </c>
      <c r="U355" s="1992">
        <v>3653.1811424974749</v>
      </c>
      <c r="V355" s="1987"/>
      <c r="W355" s="1989">
        <v>1745</v>
      </c>
      <c r="X355" s="1990">
        <v>184.38517323230221</v>
      </c>
      <c r="Z355" s="1991">
        <v>1745</v>
      </c>
      <c r="AA355" s="1992">
        <v>2705.1198353596642</v>
      </c>
      <c r="AB355" s="1987"/>
      <c r="AC355" s="1989">
        <v>1745</v>
      </c>
      <c r="AD355" s="1990">
        <v>167.01916917744691</v>
      </c>
      <c r="AF355" s="2007">
        <v>1745</v>
      </c>
      <c r="AG355" s="2011">
        <f t="shared" si="10"/>
        <v>2089.3461304623643</v>
      </c>
      <c r="AH355" s="2009"/>
      <c r="AI355" s="2007">
        <v>1745</v>
      </c>
      <c r="AJ355" s="2012">
        <f t="shared" si="11"/>
        <v>141.03701021119778</v>
      </c>
    </row>
    <row r="356" spans="2:36" x14ac:dyDescent="0.25">
      <c r="B356" s="1981">
        <v>1750</v>
      </c>
      <c r="C356" s="1992">
        <v>1481.1386631228754</v>
      </c>
      <c r="D356" s="1983"/>
      <c r="E356" s="1984">
        <v>1750</v>
      </c>
      <c r="F356" s="1990">
        <v>121.21142110130548</v>
      </c>
      <c r="H356" s="1981">
        <v>1750</v>
      </c>
      <c r="I356" s="1992">
        <v>987.41486612817039</v>
      </c>
      <c r="J356" s="1987"/>
      <c r="K356" s="1984">
        <v>1750</v>
      </c>
      <c r="L356" s="1990">
        <v>104.78048397516218</v>
      </c>
      <c r="N356" s="1981">
        <v>1750</v>
      </c>
      <c r="O356" s="1992">
        <v>1618.8427236360667</v>
      </c>
      <c r="P356" s="1987"/>
      <c r="Q356" s="1984">
        <v>1750</v>
      </c>
      <c r="R356" s="1990">
        <v>127.5147996550316</v>
      </c>
      <c r="T356" s="1981">
        <v>1750</v>
      </c>
      <c r="U356" s="1992">
        <v>3649.5120356314719</v>
      </c>
      <c r="V356" s="1987"/>
      <c r="W356" s="1989">
        <v>1750</v>
      </c>
      <c r="X356" s="1990">
        <v>184.20507655942009</v>
      </c>
      <c r="Z356" s="1991">
        <v>1750</v>
      </c>
      <c r="AA356" s="1992">
        <v>2712.6353512993237</v>
      </c>
      <c r="AB356" s="1987"/>
      <c r="AC356" s="1989">
        <v>1750</v>
      </c>
      <c r="AD356" s="1990">
        <v>167.11148910830499</v>
      </c>
      <c r="AF356" s="2007">
        <v>1750</v>
      </c>
      <c r="AG356" s="2011">
        <f t="shared" si="10"/>
        <v>2089.9087279635814</v>
      </c>
      <c r="AH356" s="2009"/>
      <c r="AI356" s="2007">
        <v>1750</v>
      </c>
      <c r="AJ356" s="2012">
        <f t="shared" si="11"/>
        <v>140.96465407984488</v>
      </c>
    </row>
    <row r="357" spans="2:36" x14ac:dyDescent="0.25">
      <c r="B357" s="1981">
        <v>1755</v>
      </c>
      <c r="C357" s="1992">
        <v>1480.9089021361524</v>
      </c>
      <c r="D357" s="1983"/>
      <c r="E357" s="1984">
        <v>1755</v>
      </c>
      <c r="F357" s="1990">
        <v>121.11890024314619</v>
      </c>
      <c r="H357" s="1981">
        <v>1755</v>
      </c>
      <c r="I357" s="1992">
        <v>986.99243589554078</v>
      </c>
      <c r="J357" s="1987"/>
      <c r="K357" s="1984">
        <v>1755</v>
      </c>
      <c r="L357" s="1990">
        <v>104.70483294046844</v>
      </c>
      <c r="N357" s="1981">
        <v>1755</v>
      </c>
      <c r="O357" s="1992">
        <v>1618.4686619710189</v>
      </c>
      <c r="P357" s="1987"/>
      <c r="Q357" s="1984">
        <v>1755</v>
      </c>
      <c r="R357" s="1990">
        <v>127.41056402137347</v>
      </c>
      <c r="T357" s="1981">
        <v>1755</v>
      </c>
      <c r="U357" s="1992">
        <v>3645.8450537621607</v>
      </c>
      <c r="V357" s="1987"/>
      <c r="W357" s="1989">
        <v>1755</v>
      </c>
      <c r="X357" s="1990">
        <v>184.02565047965604</v>
      </c>
      <c r="Z357" s="1991">
        <v>1755</v>
      </c>
      <c r="AA357" s="1992">
        <v>2720.152992235674</v>
      </c>
      <c r="AB357" s="1987"/>
      <c r="AC357" s="1989">
        <v>1755</v>
      </c>
      <c r="AD357" s="1990">
        <v>167.20447963228116</v>
      </c>
      <c r="AF357" s="2007">
        <v>1755</v>
      </c>
      <c r="AG357" s="2011">
        <f t="shared" si="10"/>
        <v>2090.473609200109</v>
      </c>
      <c r="AH357" s="2009"/>
      <c r="AI357" s="2007">
        <v>1755</v>
      </c>
      <c r="AJ357" s="2012">
        <f t="shared" si="11"/>
        <v>140.89288546338506</v>
      </c>
    </row>
    <row r="358" spans="2:36" x14ac:dyDescent="0.25">
      <c r="B358" s="1981">
        <v>1760</v>
      </c>
      <c r="C358" s="1992">
        <v>1480.6817263447883</v>
      </c>
      <c r="D358" s="1983"/>
      <c r="E358" s="1984">
        <v>1760</v>
      </c>
      <c r="F358" s="1990">
        <v>121.02694008429192</v>
      </c>
      <c r="H358" s="1981">
        <v>1760</v>
      </c>
      <c r="I358" s="1992">
        <v>986.57240295705731</v>
      </c>
      <c r="J358" s="1987"/>
      <c r="K358" s="1984">
        <v>1760</v>
      </c>
      <c r="L358" s="1990">
        <v>104.6296117411991</v>
      </c>
      <c r="N358" s="1981">
        <v>1760</v>
      </c>
      <c r="O358" s="1992">
        <v>1618.0967256563413</v>
      </c>
      <c r="P358" s="1987"/>
      <c r="Q358" s="1984">
        <v>1760</v>
      </c>
      <c r="R358" s="1990">
        <v>127.30692063563393</v>
      </c>
      <c r="T358" s="1981">
        <v>1760</v>
      </c>
      <c r="U358" s="1992">
        <v>3642.180178778774</v>
      </c>
      <c r="V358" s="1987"/>
      <c r="W358" s="1989">
        <v>1760</v>
      </c>
      <c r="X358" s="1990">
        <v>183.8468892777278</v>
      </c>
      <c r="Z358" s="1991">
        <v>1760</v>
      </c>
      <c r="AA358" s="1992">
        <v>2727.6727400579498</v>
      </c>
      <c r="AB358" s="1987"/>
      <c r="AC358" s="1989">
        <v>1760</v>
      </c>
      <c r="AD358" s="1990">
        <v>167.29813503409284</v>
      </c>
      <c r="AF358" s="2007">
        <v>1760</v>
      </c>
      <c r="AG358" s="2011">
        <f t="shared" si="10"/>
        <v>2091.0407547589821</v>
      </c>
      <c r="AH358" s="2009"/>
      <c r="AI358" s="2007">
        <v>1760</v>
      </c>
      <c r="AJ358" s="2012">
        <f t="shared" si="11"/>
        <v>140.82169935458913</v>
      </c>
    </row>
    <row r="359" spans="2:36" x14ac:dyDescent="0.25">
      <c r="B359" s="1981">
        <v>1765</v>
      </c>
      <c r="C359" s="1992">
        <v>1480.4571140169867</v>
      </c>
      <c r="D359" s="1983"/>
      <c r="E359" s="1984">
        <v>1765</v>
      </c>
      <c r="F359" s="1990">
        <v>120.93553585959256</v>
      </c>
      <c r="H359" s="1981">
        <v>1765</v>
      </c>
      <c r="I359" s="1992">
        <v>986.15474695133344</v>
      </c>
      <c r="J359" s="1987"/>
      <c r="K359" s="1984">
        <v>1765</v>
      </c>
      <c r="L359" s="1990">
        <v>104.55481672436188</v>
      </c>
      <c r="N359" s="1981">
        <v>1765</v>
      </c>
      <c r="O359" s="1992">
        <v>1617.726896629564</v>
      </c>
      <c r="P359" s="1987"/>
      <c r="Q359" s="1984">
        <v>1765</v>
      </c>
      <c r="R359" s="1990">
        <v>127.2038644645444</v>
      </c>
      <c r="T359" s="1981">
        <v>1765</v>
      </c>
      <c r="U359" s="1992">
        <v>3638.5173927757642</v>
      </c>
      <c r="V359" s="1987"/>
      <c r="W359" s="1989">
        <v>1765</v>
      </c>
      <c r="X359" s="1990">
        <v>183.66878730311507</v>
      </c>
      <c r="Z359" s="1991">
        <v>1765</v>
      </c>
      <c r="AA359" s="1992">
        <v>2735.194576860601</v>
      </c>
      <c r="AB359" s="1987"/>
      <c r="AC359" s="1989">
        <v>1765</v>
      </c>
      <c r="AD359" s="1990">
        <v>167.39244966322036</v>
      </c>
      <c r="AF359" s="2007">
        <v>1765</v>
      </c>
      <c r="AG359" s="2011">
        <f t="shared" si="10"/>
        <v>2091.6101454468499</v>
      </c>
      <c r="AH359" s="2009"/>
      <c r="AI359" s="2007">
        <v>1765</v>
      </c>
      <c r="AJ359" s="2012">
        <f t="shared" si="11"/>
        <v>140.75109080296684</v>
      </c>
    </row>
    <row r="360" spans="2:36" x14ac:dyDescent="0.25">
      <c r="B360" s="1981">
        <v>1770</v>
      </c>
      <c r="C360" s="1992">
        <v>1480.2350436648269</v>
      </c>
      <c r="D360" s="1983"/>
      <c r="E360" s="1984">
        <v>1770</v>
      </c>
      <c r="F360" s="1990">
        <v>120.84468285774197</v>
      </c>
      <c r="H360" s="1981">
        <v>1770</v>
      </c>
      <c r="I360" s="1992">
        <v>985.7394477469719</v>
      </c>
      <c r="J360" s="1987"/>
      <c r="K360" s="1984">
        <v>1770</v>
      </c>
      <c r="L360" s="1990">
        <v>104.48044427824132</v>
      </c>
      <c r="N360" s="1981">
        <v>1770</v>
      </c>
      <c r="O360" s="1992">
        <v>1617.359157032319</v>
      </c>
      <c r="P360" s="1987"/>
      <c r="Q360" s="1984">
        <v>1770</v>
      </c>
      <c r="R360" s="1990">
        <v>127.10139053170961</v>
      </c>
      <c r="T360" s="1981">
        <v>1770</v>
      </c>
      <c r="U360" s="1992">
        <v>3634.8566780499109</v>
      </c>
      <c r="V360" s="1987"/>
      <c r="W360" s="1989">
        <v>1770</v>
      </c>
      <c r="X360" s="1990">
        <v>183.4913389691464</v>
      </c>
      <c r="Z360" s="1991">
        <v>1770</v>
      </c>
      <c r="AA360" s="1992">
        <v>2742.718484940408</v>
      </c>
      <c r="AB360" s="1987"/>
      <c r="AC360" s="1989">
        <v>1770</v>
      </c>
      <c r="AD360" s="1990">
        <v>167.48741793299175</v>
      </c>
      <c r="AF360" s="2007">
        <v>1770</v>
      </c>
      <c r="AG360" s="2011">
        <f t="shared" si="10"/>
        <v>2092.1817622868871</v>
      </c>
      <c r="AH360" s="2009"/>
      <c r="AI360" s="2007">
        <v>1770</v>
      </c>
      <c r="AJ360" s="2012">
        <f t="shared" si="11"/>
        <v>140.68105491396622</v>
      </c>
    </row>
    <row r="361" spans="2:36" x14ac:dyDescent="0.25">
      <c r="B361" s="1981">
        <v>1775</v>
      </c>
      <c r="C361" s="1992">
        <v>1480.0154940408393</v>
      </c>
      <c r="D361" s="1983"/>
      <c r="E361" s="1984">
        <v>1775</v>
      </c>
      <c r="F361" s="1990">
        <v>120.75437642051867</v>
      </c>
      <c r="H361" s="1981">
        <v>1775</v>
      </c>
      <c r="I361" s="1992">
        <v>985.32648543931793</v>
      </c>
      <c r="J361" s="1987"/>
      <c r="K361" s="1984">
        <v>1775</v>
      </c>
      <c r="L361" s="1990">
        <v>104.40649083181709</v>
      </c>
      <c r="N361" s="1981">
        <v>1775</v>
      </c>
      <c r="O361" s="1992">
        <v>1616.9934892074509</v>
      </c>
      <c r="P361" s="1987"/>
      <c r="Q361" s="1984">
        <v>1775</v>
      </c>
      <c r="R361" s="1990">
        <v>126.99949391680614</v>
      </c>
      <c r="T361" s="1981">
        <v>1775</v>
      </c>
      <c r="U361" s="1992">
        <v>3631.1980170974562</v>
      </c>
      <c r="V361" s="1987"/>
      <c r="W361" s="1989">
        <v>1775</v>
      </c>
      <c r="X361" s="1990">
        <v>183.31453875209729</v>
      </c>
      <c r="Z361" s="1991">
        <v>1775</v>
      </c>
      <c r="AA361" s="1992">
        <v>2750.244446793617</v>
      </c>
      <c r="AB361" s="1987"/>
      <c r="AC361" s="1989">
        <v>1775</v>
      </c>
      <c r="AD361" s="1990">
        <v>167.58303431968272</v>
      </c>
      <c r="AF361" s="2007">
        <v>1775</v>
      </c>
      <c r="AG361" s="2011">
        <f t="shared" si="10"/>
        <v>2092.7555865157365</v>
      </c>
      <c r="AH361" s="2009"/>
      <c r="AI361" s="2007">
        <v>1775</v>
      </c>
      <c r="AJ361" s="2012">
        <f t="shared" si="11"/>
        <v>140.6115868481844</v>
      </c>
    </row>
    <row r="362" spans="2:36" x14ac:dyDescent="0.25">
      <c r="B362" s="1981">
        <v>1780</v>
      </c>
      <c r="C362" s="1992">
        <v>1479.7984441346507</v>
      </c>
      <c r="D362" s="1983"/>
      <c r="E362" s="1984">
        <v>1780</v>
      </c>
      <c r="F362" s="1990">
        <v>120.66461194204115</v>
      </c>
      <c r="H362" s="1981">
        <v>1780</v>
      </c>
      <c r="I362" s="1992">
        <v>984.91584034728498</v>
      </c>
      <c r="J362" s="1987"/>
      <c r="K362" s="1984">
        <v>1780</v>
      </c>
      <c r="L362" s="1990">
        <v>104.3329528541931</v>
      </c>
      <c r="N362" s="1981">
        <v>1780</v>
      </c>
      <c r="O362" s="1992">
        <v>1616.6298756962055</v>
      </c>
      <c r="P362" s="1987"/>
      <c r="Q362" s="1984">
        <v>1780</v>
      </c>
      <c r="R362" s="1990">
        <v>126.89816975479555</v>
      </c>
      <c r="T362" s="1981">
        <v>1780</v>
      </c>
      <c r="U362" s="1992">
        <v>3627.5413926113274</v>
      </c>
      <c r="V362" s="1987"/>
      <c r="W362" s="1989">
        <v>1780</v>
      </c>
      <c r="X362" s="1990">
        <v>183.13838119030859</v>
      </c>
      <c r="Z362" s="1991">
        <v>1780</v>
      </c>
      <c r="AA362" s="1992">
        <v>2757.7724451131498</v>
      </c>
      <c r="AB362" s="1987"/>
      <c r="AC362" s="1989">
        <v>1780</v>
      </c>
      <c r="AD362" s="1990">
        <v>167.67929336163422</v>
      </c>
      <c r="AF362" s="2007">
        <v>1780</v>
      </c>
      <c r="AG362" s="2011">
        <f t="shared" si="10"/>
        <v>2093.3315995805233</v>
      </c>
      <c r="AH362" s="2009"/>
      <c r="AI362" s="2007">
        <v>1780</v>
      </c>
      <c r="AJ362" s="2012">
        <f t="shared" si="11"/>
        <v>140.54268182059451</v>
      </c>
    </row>
    <row r="363" spans="2:36" x14ac:dyDescent="0.25">
      <c r="B363" s="1981">
        <v>1785</v>
      </c>
      <c r="C363" s="1992">
        <v>1479.5838731696754</v>
      </c>
      <c r="D363" s="1983"/>
      <c r="E363" s="1984">
        <v>1785</v>
      </c>
      <c r="F363" s="1990">
        <v>120.57538486803412</v>
      </c>
      <c r="H363" s="1981">
        <v>1785</v>
      </c>
      <c r="I363" s="1992">
        <v>984.50749301021824</v>
      </c>
      <c r="J363" s="1987"/>
      <c r="K363" s="1984">
        <v>1785</v>
      </c>
      <c r="L363" s="1990">
        <v>104.25982685403477</v>
      </c>
      <c r="N363" s="1981">
        <v>1785</v>
      </c>
      <c r="O363" s="1992">
        <v>1616.2682992354441</v>
      </c>
      <c r="P363" s="1987"/>
      <c r="Q363" s="1984">
        <v>1785</v>
      </c>
      <c r="R363" s="1990">
        <v>126.79741323514924</v>
      </c>
      <c r="T363" s="1981">
        <v>1785</v>
      </c>
      <c r="U363" s="1992">
        <v>3623.8867874783614</v>
      </c>
      <c r="V363" s="1987"/>
      <c r="W363" s="1989">
        <v>1785</v>
      </c>
      <c r="X363" s="1990">
        <v>182.96286088331624</v>
      </c>
      <c r="Z363" s="1991">
        <v>1785</v>
      </c>
      <c r="AA363" s="1992">
        <v>2765.3024627858449</v>
      </c>
      <c r="AB363" s="1987"/>
      <c r="AC363" s="1989">
        <v>1785</v>
      </c>
      <c r="AD363" s="1990">
        <v>167.77618965838204</v>
      </c>
      <c r="AF363" s="2007">
        <v>1785</v>
      </c>
      <c r="AG363" s="2011">
        <f t="shared" si="10"/>
        <v>2093.909783135909</v>
      </c>
      <c r="AH363" s="2009"/>
      <c r="AI363" s="2007">
        <v>1785</v>
      </c>
      <c r="AJ363" s="2012">
        <f t="shared" si="11"/>
        <v>140.47433509978327</v>
      </c>
    </row>
    <row r="364" spans="2:36" x14ac:dyDescent="0.25">
      <c r="B364" s="1981">
        <v>1790</v>
      </c>
      <c r="C364" s="1992">
        <v>1479.3717605998663</v>
      </c>
      <c r="D364" s="1983"/>
      <c r="E364" s="1984">
        <v>1790</v>
      </c>
      <c r="F364" s="1990">
        <v>120.48669069510818</v>
      </c>
      <c r="H364" s="1981">
        <v>1790</v>
      </c>
      <c r="I364" s="1992">
        <v>984.1014241848178</v>
      </c>
      <c r="J364" s="1987"/>
      <c r="K364" s="1984">
        <v>1790</v>
      </c>
      <c r="L364" s="1990">
        <v>104.18710937901696</v>
      </c>
      <c r="N364" s="1981">
        <v>1790</v>
      </c>
      <c r="O364" s="1992">
        <v>1615.9087427549105</v>
      </c>
      <c r="P364" s="1987"/>
      <c r="Q364" s="1984">
        <v>1790</v>
      </c>
      <c r="R364" s="1990">
        <v>126.69721960108747</v>
      </c>
      <c r="T364" s="1981">
        <v>1790</v>
      </c>
      <c r="U364" s="1992">
        <v>3620.2341847766033</v>
      </c>
      <c r="V364" s="1987"/>
      <c r="W364" s="1989">
        <v>1790</v>
      </c>
      <c r="X364" s="1990">
        <v>182.78797249099586</v>
      </c>
      <c r="Z364" s="1991">
        <v>1790</v>
      </c>
      <c r="AA364" s="1992">
        <v>2772.8344828897489</v>
      </c>
      <c r="AB364" s="1987"/>
      <c r="AC364" s="1989">
        <v>1790</v>
      </c>
      <c r="AD364" s="1990">
        <v>167.87371786980179</v>
      </c>
      <c r="AF364" s="2007">
        <v>1790</v>
      </c>
      <c r="AG364" s="2011">
        <f t="shared" si="10"/>
        <v>2094.4901190411897</v>
      </c>
      <c r="AH364" s="2009"/>
      <c r="AI364" s="2007">
        <v>1790</v>
      </c>
      <c r="AJ364" s="2012">
        <f t="shared" si="11"/>
        <v>140.40654200720206</v>
      </c>
    </row>
    <row r="365" spans="2:36" x14ac:dyDescent="0.25">
      <c r="B365" s="1981">
        <v>1795</v>
      </c>
      <c r="C365" s="1992">
        <v>1479.1620861065226</v>
      </c>
      <c r="D365" s="1983"/>
      <c r="E365" s="1984">
        <v>1795</v>
      </c>
      <c r="F365" s="1990">
        <v>120.39852497005106</v>
      </c>
      <c r="H365" s="1981">
        <v>1795</v>
      </c>
      <c r="I365" s="1992">
        <v>983.69761484211404</v>
      </c>
      <c r="J365" s="1987"/>
      <c r="K365" s="1984">
        <v>1795</v>
      </c>
      <c r="L365" s="1990">
        <v>104.11479701528062</v>
      </c>
      <c r="N365" s="1981">
        <v>1795</v>
      </c>
      <c r="O365" s="1992">
        <v>1615.5511893745477</v>
      </c>
      <c r="P365" s="1987"/>
      <c r="Q365" s="1984">
        <v>1795</v>
      </c>
      <c r="R365" s="1990">
        <v>126.59758414883099</v>
      </c>
      <c r="T365" s="1981">
        <v>1795</v>
      </c>
      <c r="U365" s="1992">
        <v>3616.5835677726463</v>
      </c>
      <c r="V365" s="1987"/>
      <c r="W365" s="1989">
        <v>1795</v>
      </c>
      <c r="X365" s="1990">
        <v>182.61371073272366</v>
      </c>
      <c r="Z365" s="1991">
        <v>1795</v>
      </c>
      <c r="AA365" s="1992">
        <v>2780.3684886914525</v>
      </c>
      <c r="AB365" s="1987"/>
      <c r="AC365" s="1989">
        <v>1795</v>
      </c>
      <c r="AD365" s="1990">
        <v>167.97187271526968</v>
      </c>
      <c r="AF365" s="2007">
        <v>1795</v>
      </c>
      <c r="AG365" s="2011">
        <f t="shared" si="10"/>
        <v>2095.0725893574568</v>
      </c>
      <c r="AH365" s="2009"/>
      <c r="AI365" s="2007">
        <v>1795</v>
      </c>
      <c r="AJ365" s="2012">
        <f t="shared" si="11"/>
        <v>140.33929791643121</v>
      </c>
    </row>
    <row r="366" spans="2:36" x14ac:dyDescent="0.25">
      <c r="B366" s="1981">
        <v>1800</v>
      </c>
      <c r="C366" s="1992">
        <v>1478.9548295951411</v>
      </c>
      <c r="D366" s="1983"/>
      <c r="E366" s="1984">
        <v>1800</v>
      </c>
      <c r="F366" s="1990">
        <v>120.3108832891302</v>
      </c>
      <c r="H366" s="1981">
        <v>1800</v>
      </c>
      <c r="I366" s="1992">
        <v>983.29604616448887</v>
      </c>
      <c r="J366" s="1987"/>
      <c r="K366" s="1984">
        <v>1800</v>
      </c>
      <c r="L366" s="1990">
        <v>104.04288638689835</v>
      </c>
      <c r="N366" s="1981">
        <v>1800</v>
      </c>
      <c r="O366" s="1992">
        <v>1615.1956224018522</v>
      </c>
      <c r="P366" s="1987"/>
      <c r="Q366" s="1984">
        <v>1800</v>
      </c>
      <c r="R366" s="1990">
        <v>126.49850222686487</v>
      </c>
      <c r="T366" s="1981">
        <v>1800</v>
      </c>
      <c r="U366" s="1992">
        <v>3612.9349199190033</v>
      </c>
      <c r="V366" s="1987"/>
      <c r="W366" s="1989">
        <v>1800</v>
      </c>
      <c r="X366" s="1990">
        <v>182.44007038654877</v>
      </c>
      <c r="Z366" s="1991">
        <v>1800</v>
      </c>
      <c r="AA366" s="1992">
        <v>2787.9044636434714</v>
      </c>
      <c r="AB366" s="1987"/>
      <c r="AC366" s="1989">
        <v>1800</v>
      </c>
      <c r="AD366" s="1990">
        <v>168.07064897283507</v>
      </c>
      <c r="AF366" s="2007">
        <v>1800</v>
      </c>
      <c r="AG366" s="2011">
        <f t="shared" si="10"/>
        <v>2095.6571763447914</v>
      </c>
      <c r="AH366" s="2009"/>
      <c r="AI366" s="2007">
        <v>1800</v>
      </c>
      <c r="AJ366" s="2012">
        <f t="shared" si="11"/>
        <v>140.27259825245545</v>
      </c>
    </row>
    <row r="367" spans="2:36" x14ac:dyDescent="0.25">
      <c r="B367" s="1981">
        <v>1805</v>
      </c>
      <c r="C367" s="1992">
        <v>1478.7499711923374</v>
      </c>
      <c r="D367" s="1983"/>
      <c r="E367" s="1984">
        <v>1805</v>
      </c>
      <c r="F367" s="1990">
        <v>120.22376129740864</v>
      </c>
      <c r="H367" s="1981">
        <v>1805</v>
      </c>
      <c r="I367" s="1992">
        <v>982.89669954275257</v>
      </c>
      <c r="J367" s="1987"/>
      <c r="K367" s="1984">
        <v>1805</v>
      </c>
      <c r="L367" s="1990">
        <v>103.97137415534921</v>
      </c>
      <c r="N367" s="1981">
        <v>1805</v>
      </c>
      <c r="O367" s="1992">
        <v>1614.8420253292827</v>
      </c>
      <c r="P367" s="1987"/>
      <c r="Q367" s="1984">
        <v>1805</v>
      </c>
      <c r="R367" s="1990">
        <v>126.3999692352143</v>
      </c>
      <c r="T367" s="1981">
        <v>1805</v>
      </c>
      <c r="U367" s="1992">
        <v>3609.2882248515502</v>
      </c>
      <c r="V367" s="1987"/>
      <c r="W367" s="1989">
        <v>1805</v>
      </c>
      <c r="X367" s="1990">
        <v>182.2670462883826</v>
      </c>
      <c r="Z367" s="1991">
        <v>1805</v>
      </c>
      <c r="AA367" s="1992">
        <v>2795.44239138168</v>
      </c>
      <c r="AB367" s="1987"/>
      <c r="AC367" s="1989">
        <v>1805</v>
      </c>
      <c r="AD367" s="1990">
        <v>168.17004147840885</v>
      </c>
      <c r="AF367" s="2007">
        <v>1805</v>
      </c>
      <c r="AG367" s="2011">
        <f t="shared" si="10"/>
        <v>2096.2438624595206</v>
      </c>
      <c r="AH367" s="2009"/>
      <c r="AI367" s="2007">
        <v>1805</v>
      </c>
      <c r="AJ367" s="2012">
        <f t="shared" si="11"/>
        <v>140.20643849095273</v>
      </c>
    </row>
    <row r="368" spans="2:36" x14ac:dyDescent="0.25">
      <c r="B368" s="1981">
        <v>1810</v>
      </c>
      <c r="C368" s="1992">
        <v>1478.5474912427933</v>
      </c>
      <c r="D368" s="1983"/>
      <c r="E368" s="1984">
        <v>1810</v>
      </c>
      <c r="F368" s="1990">
        <v>120.13715468806936</v>
      </c>
      <c r="H368" s="1981">
        <v>1810</v>
      </c>
      <c r="I368" s="1992">
        <v>982.49955657326211</v>
      </c>
      <c r="J368" s="1987"/>
      <c r="K368" s="1984">
        <v>1810</v>
      </c>
      <c r="L368" s="1990">
        <v>103.900257019002</v>
      </c>
      <c r="N368" s="1981">
        <v>1810</v>
      </c>
      <c r="O368" s="1992">
        <v>1614.4903818316996</v>
      </c>
      <c r="P368" s="1987"/>
      <c r="Q368" s="1984">
        <v>1810</v>
      </c>
      <c r="R368" s="1990">
        <v>126.30198062473315</v>
      </c>
      <c r="T368" s="1981">
        <v>1810</v>
      </c>
      <c r="U368" s="1992">
        <v>3605.6434663869727</v>
      </c>
      <c r="V368" s="1987"/>
      <c r="W368" s="1989">
        <v>1810</v>
      </c>
      <c r="X368" s="1990">
        <v>182.09463333119666</v>
      </c>
      <c r="Z368" s="1991">
        <v>1810</v>
      </c>
      <c r="AA368" s="1992">
        <v>2802.9822557227644</v>
      </c>
      <c r="AB368" s="1987"/>
      <c r="AC368" s="1989">
        <v>1810</v>
      </c>
      <c r="AD368" s="1990">
        <v>168.27004512496291</v>
      </c>
      <c r="AF368" s="2007">
        <v>1810</v>
      </c>
      <c r="AG368" s="2011">
        <f t="shared" si="10"/>
        <v>2096.8326303514987</v>
      </c>
      <c r="AH368" s="2009"/>
      <c r="AI368" s="2007">
        <v>1810</v>
      </c>
      <c r="AJ368" s="2012">
        <f t="shared" si="11"/>
        <v>140.14081415759284</v>
      </c>
    </row>
    <row r="369" spans="2:36" x14ac:dyDescent="0.25">
      <c r="B369" s="1981">
        <v>1815</v>
      </c>
      <c r="C369" s="1992">
        <v>1478.3473703062784</v>
      </c>
      <c r="D369" s="1983"/>
      <c r="E369" s="1984">
        <v>1815</v>
      </c>
      <c r="F369" s="1990">
        <v>120.05105920175417</v>
      </c>
      <c r="H369" s="1981">
        <v>1815</v>
      </c>
      <c r="I369" s="1992">
        <v>982.10459905509424</v>
      </c>
      <c r="J369" s="1987"/>
      <c r="K369" s="1984">
        <v>1815</v>
      </c>
      <c r="L369" s="1990">
        <v>103.82953171260714</v>
      </c>
      <c r="N369" s="1981">
        <v>1815</v>
      </c>
      <c r="O369" s="1992">
        <v>1614.1406757638554</v>
      </c>
      <c r="P369" s="1987"/>
      <c r="Q369" s="1984">
        <v>1815</v>
      </c>
      <c r="R369" s="1990">
        <v>126.20453189640341</v>
      </c>
      <c r="T369" s="1981">
        <v>1815</v>
      </c>
      <c r="U369" s="1992">
        <v>3602.000628520289</v>
      </c>
      <c r="V369" s="1987"/>
      <c r="W369" s="1989">
        <v>1815</v>
      </c>
      <c r="X369" s="1990">
        <v>181.92282646423919</v>
      </c>
      <c r="Z369" s="1991">
        <v>1815</v>
      </c>
      <c r="AA369" s="1992">
        <v>2810.524040661744</v>
      </c>
      <c r="AB369" s="1987"/>
      <c r="AC369" s="1989">
        <v>1815</v>
      </c>
      <c r="AD369" s="1990">
        <v>168.370654861746</v>
      </c>
      <c r="AF369" s="2007">
        <v>1815</v>
      </c>
      <c r="AG369" s="2011">
        <f t="shared" si="10"/>
        <v>2097.4234628614522</v>
      </c>
      <c r="AH369" s="2009"/>
      <c r="AI369" s="2007">
        <v>1815</v>
      </c>
      <c r="AJ369" s="2012">
        <f t="shared" si="11"/>
        <v>140.07572082734995</v>
      </c>
    </row>
    <row r="370" spans="2:36" x14ac:dyDescent="0.25">
      <c r="B370" s="1981">
        <v>1820</v>
      </c>
      <c r="C370" s="1992">
        <v>1478.1495891547042</v>
      </c>
      <c r="D370" s="1983"/>
      <c r="E370" s="1984">
        <v>1820</v>
      </c>
      <c r="F370" s="1990">
        <v>119.96547062591053</v>
      </c>
      <c r="H370" s="1981">
        <v>1820</v>
      </c>
      <c r="I370" s="1992">
        <v>981.71180898725834</v>
      </c>
      <c r="J370" s="1987"/>
      <c r="K370" s="1984">
        <v>1820</v>
      </c>
      <c r="L370" s="1990">
        <v>103.7591950067969</v>
      </c>
      <c r="N370" s="1981">
        <v>1820</v>
      </c>
      <c r="O370" s="1992">
        <v>1613.7928911579231</v>
      </c>
      <c r="P370" s="1987"/>
      <c r="Q370" s="1984">
        <v>1820</v>
      </c>
      <c r="R370" s="1990">
        <v>126.10761860064682</v>
      </c>
      <c r="T370" s="1981">
        <v>1820</v>
      </c>
      <c r="U370" s="1992">
        <v>3598.3596954223985</v>
      </c>
      <c r="V370" s="1987"/>
      <c r="W370" s="1989">
        <v>1820</v>
      </c>
      <c r="X370" s="1990">
        <v>181.7516206922617</v>
      </c>
      <c r="Z370" s="1991">
        <v>1820</v>
      </c>
      <c r="AA370" s="1992">
        <v>2818.0677303695147</v>
      </c>
      <c r="AB370" s="1987"/>
      <c r="AC370" s="1989">
        <v>1820</v>
      </c>
      <c r="AD370" s="1990">
        <v>168.47186569350825</v>
      </c>
      <c r="AF370" s="2007">
        <v>1820</v>
      </c>
      <c r="AG370" s="2011">
        <f t="shared" si="10"/>
        <v>2098.0163430183597</v>
      </c>
      <c r="AH370" s="2009"/>
      <c r="AI370" s="2007">
        <v>1820</v>
      </c>
      <c r="AJ370" s="2012">
        <f t="shared" si="11"/>
        <v>140.01115412382484</v>
      </c>
    </row>
    <row r="371" spans="2:36" x14ac:dyDescent="0.25">
      <c r="B371" s="1981">
        <v>1825</v>
      </c>
      <c r="C371" s="1992">
        <v>1477.9541287692332</v>
      </c>
      <c r="D371" s="1983"/>
      <c r="E371" s="1984">
        <v>1825</v>
      </c>
      <c r="F371" s="1990">
        <v>119.880384794151</v>
      </c>
      <c r="H371" s="1981">
        <v>1825</v>
      </c>
      <c r="I371" s="1992">
        <v>981.32116856596019</v>
      </c>
      <c r="J371" s="1987"/>
      <c r="K371" s="1984">
        <v>1825</v>
      </c>
      <c r="L371" s="1990">
        <v>103.68924370759373</v>
      </c>
      <c r="N371" s="1981">
        <v>1825</v>
      </c>
      <c r="O371" s="1992">
        <v>1613.4470122210632</v>
      </c>
      <c r="P371" s="1987"/>
      <c r="Q371" s="1984">
        <v>1825</v>
      </c>
      <c r="R371" s="1990">
        <v>126.0112363366479</v>
      </c>
      <c r="T371" s="1981">
        <v>1825</v>
      </c>
      <c r="U371" s="1992">
        <v>3594.7206514376635</v>
      </c>
      <c r="V371" s="1987"/>
      <c r="W371" s="1989">
        <v>1825</v>
      </c>
      <c r="X371" s="1990">
        <v>181.58101107475667</v>
      </c>
      <c r="Z371" s="1991">
        <v>1825</v>
      </c>
      <c r="AA371" s="1992">
        <v>2825.6133091904408</v>
      </c>
      <c r="AB371" s="1987"/>
      <c r="AC371" s="1989">
        <v>1825</v>
      </c>
      <c r="AD371" s="1990">
        <v>168.57367267974368</v>
      </c>
      <c r="AF371" s="2007">
        <v>1825</v>
      </c>
      <c r="AG371" s="2011">
        <f t="shared" si="10"/>
        <v>2098.6112540368722</v>
      </c>
      <c r="AH371" s="2009"/>
      <c r="AI371" s="2007">
        <v>1825</v>
      </c>
      <c r="AJ371" s="2012">
        <f t="shared" si="11"/>
        <v>139.94710971857859</v>
      </c>
    </row>
    <row r="372" spans="2:36" x14ac:dyDescent="0.25">
      <c r="B372" s="1981">
        <v>1830</v>
      </c>
      <c r="C372" s="1992">
        <v>1477.7609703374364</v>
      </c>
      <c r="D372" s="1983"/>
      <c r="E372" s="1984">
        <v>1830</v>
      </c>
      <c r="F372" s="1990">
        <v>119.79579758562228</v>
      </c>
      <c r="H372" s="1981">
        <v>1830</v>
      </c>
      <c r="I372" s="1992">
        <v>980.93266018190832</v>
      </c>
      <c r="J372" s="1987"/>
      <c r="K372" s="1984">
        <v>1830</v>
      </c>
      <c r="L372" s="1990">
        <v>103.61967465592723</v>
      </c>
      <c r="N372" s="1981">
        <v>1830</v>
      </c>
      <c r="O372" s="1992">
        <v>1613.1030233330387</v>
      </c>
      <c r="P372" s="1987"/>
      <c r="Q372" s="1984">
        <v>1830</v>
      </c>
      <c r="R372" s="1990">
        <v>125.91538075168718</v>
      </c>
      <c r="T372" s="1981">
        <v>1830</v>
      </c>
      <c r="U372" s="1992">
        <v>3591.0834810815513</v>
      </c>
      <c r="V372" s="1987"/>
      <c r="W372" s="1989">
        <v>1830</v>
      </c>
      <c r="X372" s="1990">
        <v>181.41099272521242</v>
      </c>
      <c r="Z372" s="1991">
        <v>1830</v>
      </c>
      <c r="AA372" s="1992">
        <v>2833.1607616399892</v>
      </c>
      <c r="AB372" s="1987"/>
      <c r="AC372" s="1989">
        <v>1830</v>
      </c>
      <c r="AD372" s="1990">
        <v>168.67607093393943</v>
      </c>
      <c r="AF372" s="2007">
        <v>1830</v>
      </c>
      <c r="AG372" s="2011">
        <f t="shared" si="10"/>
        <v>2099.208179314785</v>
      </c>
      <c r="AH372" s="2009"/>
      <c r="AI372" s="2007">
        <v>1830</v>
      </c>
      <c r="AJ372" s="2012">
        <f t="shared" si="11"/>
        <v>139.88358333047771</v>
      </c>
    </row>
    <row r="373" spans="2:36" x14ac:dyDescent="0.25">
      <c r="B373" s="1981">
        <v>1835</v>
      </c>
      <c r="C373" s="1992">
        <v>1477.5700952504965</v>
      </c>
      <c r="D373" s="1983"/>
      <c r="E373" s="1984">
        <v>1835</v>
      </c>
      <c r="F373" s="1990">
        <v>119.71170492438576</v>
      </c>
      <c r="H373" s="1981">
        <v>1835</v>
      </c>
      <c r="I373" s="1992">
        <v>980.47841232705457</v>
      </c>
      <c r="J373" s="1987"/>
      <c r="K373" s="1984">
        <v>1835</v>
      </c>
      <c r="L373" s="1990">
        <v>103.54285286718898</v>
      </c>
      <c r="N373" s="1981">
        <v>1835</v>
      </c>
      <c r="O373" s="1992">
        <v>1612.7609090438614</v>
      </c>
      <c r="P373" s="1987"/>
      <c r="Q373" s="1984">
        <v>1835</v>
      </c>
      <c r="R373" s="1990">
        <v>125.82004754048666</v>
      </c>
      <c r="T373" s="1981">
        <v>1835</v>
      </c>
      <c r="U373" s="1992">
        <v>3587.4481690382981</v>
      </c>
      <c r="V373" s="1987"/>
      <c r="W373" s="1989">
        <v>1835</v>
      </c>
      <c r="X373" s="1990">
        <v>181.24156081037626</v>
      </c>
      <c r="Z373" s="1991">
        <v>1835</v>
      </c>
      <c r="AA373" s="1992">
        <v>2840.7100724023994</v>
      </c>
      <c r="AB373" s="1987"/>
      <c r="AC373" s="1989">
        <v>1835</v>
      </c>
      <c r="AD373" s="1990">
        <v>168.77905562284315</v>
      </c>
      <c r="AF373" s="2007">
        <v>1835</v>
      </c>
      <c r="AG373" s="2011">
        <f t="shared" si="10"/>
        <v>2099.7935316124217</v>
      </c>
      <c r="AH373" s="2009"/>
      <c r="AI373" s="2007">
        <v>1835</v>
      </c>
      <c r="AJ373" s="2012">
        <f t="shared" si="11"/>
        <v>139.81904435305614</v>
      </c>
    </row>
    <row r="374" spans="2:36" x14ac:dyDescent="0.25">
      <c r="B374" s="1981">
        <v>1840</v>
      </c>
      <c r="C374" s="1992">
        <v>1477.381485100444</v>
      </c>
      <c r="D374" s="1983"/>
      <c r="E374" s="1984">
        <v>1840</v>
      </c>
      <c r="F374" s="1990">
        <v>119.62810277880513</v>
      </c>
      <c r="H374" s="1981">
        <v>1840</v>
      </c>
      <c r="I374" s="1992">
        <v>979.85051724755681</v>
      </c>
      <c r="J374" s="1987"/>
      <c r="K374" s="1984">
        <v>1840</v>
      </c>
      <c r="L374" s="1990">
        <v>103.44664030973894</v>
      </c>
      <c r="N374" s="1981">
        <v>1840</v>
      </c>
      <c r="O374" s="1992">
        <v>1612.4206540714706</v>
      </c>
      <c r="P374" s="1987"/>
      <c r="Q374" s="1984">
        <v>1840</v>
      </c>
      <c r="R374" s="1990">
        <v>125.72523244456404</v>
      </c>
      <c r="T374" s="1981">
        <v>1840</v>
      </c>
      <c r="U374" s="1992">
        <v>3583.8147001586112</v>
      </c>
      <c r="V374" s="1987"/>
      <c r="W374" s="1989">
        <v>1840</v>
      </c>
      <c r="X374" s="1990">
        <v>181.07271054952943</v>
      </c>
      <c r="Z374" s="1991">
        <v>1840</v>
      </c>
      <c r="AA374" s="1992">
        <v>2848.2612263283736</v>
      </c>
      <c r="AB374" s="1987"/>
      <c r="AC374" s="1989">
        <v>1840</v>
      </c>
      <c r="AD374" s="1990">
        <v>168.88262196573683</v>
      </c>
      <c r="AF374" s="2007">
        <v>1840</v>
      </c>
      <c r="AG374" s="2011">
        <f t="shared" si="10"/>
        <v>2100.3457165812915</v>
      </c>
      <c r="AH374" s="2009"/>
      <c r="AI374" s="2007">
        <v>1840</v>
      </c>
      <c r="AJ374" s="2012">
        <f t="shared" si="11"/>
        <v>139.75106160967488</v>
      </c>
    </row>
    <row r="375" spans="2:36" x14ac:dyDescent="0.25">
      <c r="B375" s="1981">
        <v>1845</v>
      </c>
      <c r="C375" s="1992">
        <v>1477.1951216774655</v>
      </c>
      <c r="D375" s="1983"/>
      <c r="E375" s="1984">
        <v>1845</v>
      </c>
      <c r="F375" s="1990">
        <v>119.54498716094855</v>
      </c>
      <c r="H375" s="1981">
        <v>1845</v>
      </c>
      <c r="I375" s="1992">
        <v>979.22602283636661</v>
      </c>
      <c r="J375" s="1987"/>
      <c r="K375" s="1984">
        <v>1845</v>
      </c>
      <c r="L375" s="1990">
        <v>103.3509492295651</v>
      </c>
      <c r="N375" s="1981">
        <v>1845</v>
      </c>
      <c r="O375" s="1992">
        <v>1612.0822432994726</v>
      </c>
      <c r="P375" s="1987"/>
      <c r="Q375" s="1984">
        <v>1845</v>
      </c>
      <c r="R375" s="1990">
        <v>125.63093125160044</v>
      </c>
      <c r="T375" s="1981">
        <v>1845</v>
      </c>
      <c r="U375" s="1992">
        <v>3580.183059457423</v>
      </c>
      <c r="V375" s="1987"/>
      <c r="W375" s="1989">
        <v>1845</v>
      </c>
      <c r="X375" s="1990">
        <v>180.90443721377858</v>
      </c>
      <c r="Z375" s="1991">
        <v>1845</v>
      </c>
      <c r="AA375" s="1992">
        <v>2855.8142084328474</v>
      </c>
      <c r="AB375" s="1987"/>
      <c r="AC375" s="1989">
        <v>1845</v>
      </c>
      <c r="AD375" s="1990">
        <v>168.98676523372586</v>
      </c>
      <c r="AF375" s="2007">
        <v>1845</v>
      </c>
      <c r="AG375" s="2011">
        <f t="shared" si="10"/>
        <v>2100.9001311407146</v>
      </c>
      <c r="AH375" s="2009"/>
      <c r="AI375" s="2007">
        <v>1845</v>
      </c>
      <c r="AJ375" s="2012">
        <f t="shared" si="11"/>
        <v>139.68361401792373</v>
      </c>
    </row>
    <row r="376" spans="2:36" x14ac:dyDescent="0.25">
      <c r="B376" s="1981">
        <v>1850</v>
      </c>
      <c r="C376" s="1992">
        <v>1477.0109869672272</v>
      </c>
      <c r="D376" s="1983"/>
      <c r="E376" s="1984">
        <v>1850</v>
      </c>
      <c r="F376" s="1990">
        <v>119.46235412599678</v>
      </c>
      <c r="H376" s="1981">
        <v>1850</v>
      </c>
      <c r="I376" s="1992">
        <v>978.60490153085709</v>
      </c>
      <c r="J376" s="1987"/>
      <c r="K376" s="1984">
        <v>1850</v>
      </c>
      <c r="L376" s="1990">
        <v>103.25577539847339</v>
      </c>
      <c r="N376" s="1981">
        <v>1850</v>
      </c>
      <c r="O376" s="1992">
        <v>1611.7456617748915</v>
      </c>
      <c r="P376" s="1987"/>
      <c r="Q376" s="1984">
        <v>1850</v>
      </c>
      <c r="R376" s="1990">
        <v>125.53713979481512</v>
      </c>
      <c r="T376" s="1981">
        <v>1850</v>
      </c>
      <c r="U376" s="1992">
        <v>3576.5532321116657</v>
      </c>
      <c r="V376" s="1987"/>
      <c r="W376" s="1989">
        <v>1850</v>
      </c>
      <c r="X376" s="1990">
        <v>180.73673612535242</v>
      </c>
      <c r="Z376" s="1991">
        <v>1850</v>
      </c>
      <c r="AA376" s="1992">
        <v>2863.3690038927512</v>
      </c>
      <c r="AB376" s="1987"/>
      <c r="AC376" s="1989">
        <v>1850</v>
      </c>
      <c r="AD376" s="1990">
        <v>169.09148074903999</v>
      </c>
      <c r="AF376" s="2007">
        <v>1850</v>
      </c>
      <c r="AG376" s="2011">
        <f t="shared" si="10"/>
        <v>2101.4567572554784</v>
      </c>
      <c r="AH376" s="2009"/>
      <c r="AI376" s="2007">
        <v>1850</v>
      </c>
      <c r="AJ376" s="2012">
        <f t="shared" si="11"/>
        <v>139.61669723873553</v>
      </c>
    </row>
    <row r="377" spans="2:36" x14ac:dyDescent="0.25">
      <c r="B377" s="1981">
        <v>1855</v>
      </c>
      <c r="C377" s="1992">
        <v>1476.8290631482582</v>
      </c>
      <c r="D377" s="1983"/>
      <c r="E377" s="1984">
        <v>1855</v>
      </c>
      <c r="F377" s="1990">
        <v>119.38019977166205</v>
      </c>
      <c r="H377" s="1981">
        <v>1855</v>
      </c>
      <c r="I377" s="1992">
        <v>977.98712606550282</v>
      </c>
      <c r="J377" s="1987"/>
      <c r="K377" s="1984">
        <v>1855</v>
      </c>
      <c r="L377" s="1990">
        <v>103.1611146338565</v>
      </c>
      <c r="N377" s="1981">
        <v>1855</v>
      </c>
      <c r="O377" s="1992">
        <v>1611.4108947059683</v>
      </c>
      <c r="P377" s="1987"/>
      <c r="Q377" s="1984">
        <v>1855</v>
      </c>
      <c r="R377" s="1990">
        <v>125.44385395235219</v>
      </c>
      <c r="T377" s="1981">
        <v>1855</v>
      </c>
      <c r="U377" s="1992">
        <v>3572.9252034580859</v>
      </c>
      <c r="V377" s="1987"/>
      <c r="W377" s="1989">
        <v>1855</v>
      </c>
      <c r="X377" s="1990">
        <v>180.56960265691424</v>
      </c>
      <c r="Z377" s="1991">
        <v>1855</v>
      </c>
      <c r="AA377" s="1992">
        <v>2870.9255980448338</v>
      </c>
      <c r="AB377" s="1987"/>
      <c r="AC377" s="1989">
        <v>1855</v>
      </c>
      <c r="AD377" s="1990">
        <v>169.19676388434172</v>
      </c>
      <c r="AF377" s="2007">
        <v>1855</v>
      </c>
      <c r="AG377" s="2011">
        <f t="shared" si="10"/>
        <v>2102.0155770845295</v>
      </c>
      <c r="AH377" s="2009"/>
      <c r="AI377" s="2007">
        <v>1855</v>
      </c>
      <c r="AJ377" s="2012">
        <f t="shared" si="11"/>
        <v>139.55030697982536</v>
      </c>
    </row>
    <row r="378" spans="2:36" x14ac:dyDescent="0.25">
      <c r="B378" s="1981">
        <v>1860</v>
      </c>
      <c r="C378" s="1992">
        <v>1476.6493325893696</v>
      </c>
      <c r="D378" s="1983"/>
      <c r="E378" s="1984">
        <v>1860</v>
      </c>
      <c r="F378" s="1990">
        <v>119.29852023761687</v>
      </c>
      <c r="H378" s="1981">
        <v>1860</v>
      </c>
      <c r="I378" s="1992">
        <v>977.37266946788793</v>
      </c>
      <c r="J378" s="1987"/>
      <c r="K378" s="1984">
        <v>1860</v>
      </c>
      <c r="L378" s="1990">
        <v>103.06696279808158</v>
      </c>
      <c r="N378" s="1981">
        <v>1860</v>
      </c>
      <c r="O378" s="1992">
        <v>1611.077927459997</v>
      </c>
      <c r="P378" s="1987"/>
      <c r="Q378" s="1984">
        <v>1860</v>
      </c>
      <c r="R378" s="1990">
        <v>125.35106964667669</v>
      </c>
      <c r="T378" s="1981">
        <v>1860</v>
      </c>
      <c r="U378" s="1992">
        <v>3569.2989589911017</v>
      </c>
      <c r="V378" s="1987"/>
      <c r="W378" s="1989">
        <v>1860</v>
      </c>
      <c r="X378" s="1990">
        <v>180.4030322308831</v>
      </c>
      <c r="Z378" s="1991">
        <v>1860</v>
      </c>
      <c r="AA378" s="1992">
        <v>2878.4839763835116</v>
      </c>
      <c r="AB378" s="1987"/>
      <c r="AC378" s="1989">
        <v>1860</v>
      </c>
      <c r="AD378" s="1990">
        <v>169.30261006205086</v>
      </c>
      <c r="AF378" s="2007">
        <v>1860</v>
      </c>
      <c r="AG378" s="2011">
        <f t="shared" si="10"/>
        <v>2102.5765729783734</v>
      </c>
      <c r="AH378" s="2009"/>
      <c r="AI378" s="2007">
        <v>1860</v>
      </c>
      <c r="AJ378" s="2012">
        <f t="shared" si="11"/>
        <v>139.48443899506182</v>
      </c>
    </row>
    <row r="379" spans="2:36" x14ac:dyDescent="0.25">
      <c r="B379" s="1981">
        <v>1865</v>
      </c>
      <c r="C379" s="1992">
        <v>1476.4717778471145</v>
      </c>
      <c r="D379" s="1983"/>
      <c r="E379" s="1984">
        <v>1865</v>
      </c>
      <c r="F379" s="1990">
        <v>119.21731170493096</v>
      </c>
      <c r="H379" s="1981">
        <v>1865</v>
      </c>
      <c r="I379" s="1992">
        <v>976.76150505477347</v>
      </c>
      <c r="J379" s="1987"/>
      <c r="K379" s="1984">
        <v>1865</v>
      </c>
      <c r="L379" s="1990">
        <v>102.97331579788715</v>
      </c>
      <c r="N379" s="1981">
        <v>1865</v>
      </c>
      <c r="O379" s="1992">
        <v>1610.7467455611861</v>
      </c>
      <c r="P379" s="1987"/>
      <c r="Q379" s="1984">
        <v>1865</v>
      </c>
      <c r="R379" s="1990">
        <v>125.25878284398037</v>
      </c>
      <c r="T379" s="1981">
        <v>1865</v>
      </c>
      <c r="U379" s="1992">
        <v>3565.674484360683</v>
      </c>
      <c r="V379" s="1987"/>
      <c r="W379" s="1989">
        <v>1865</v>
      </c>
      <c r="X379" s="1990">
        <v>180.2370203187678</v>
      </c>
      <c r="Z379" s="1991">
        <v>1865</v>
      </c>
      <c r="AA379" s="1992">
        <v>2886.0441245587535</v>
      </c>
      <c r="AB379" s="1987"/>
      <c r="AC379" s="1989">
        <v>1865</v>
      </c>
      <c r="AD379" s="1990">
        <v>169.40901475367568</v>
      </c>
      <c r="AF379" s="2007">
        <v>1865</v>
      </c>
      <c r="AG379" s="2011">
        <f t="shared" si="10"/>
        <v>2103.1397274765018</v>
      </c>
      <c r="AH379" s="2009"/>
      <c r="AI379" s="2007">
        <v>1865</v>
      </c>
      <c r="AJ379" s="2012">
        <f t="shared" si="11"/>
        <v>139.41908908384841</v>
      </c>
    </row>
    <row r="380" spans="2:36" x14ac:dyDescent="0.25">
      <c r="B380" s="1981">
        <v>1870</v>
      </c>
      <c r="C380" s="1992">
        <v>1476.2963816632998</v>
      </c>
      <c r="D380" s="1983"/>
      <c r="E380" s="1984">
        <v>1870</v>
      </c>
      <c r="F380" s="1990">
        <v>119.13657039551914</v>
      </c>
      <c r="H380" s="1981">
        <v>1870</v>
      </c>
      <c r="I380" s="1992">
        <v>976.15360642824169</v>
      </c>
      <c r="J380" s="1987"/>
      <c r="K380" s="1984">
        <v>1870</v>
      </c>
      <c r="L380" s="1990">
        <v>102.88016958379013</v>
      </c>
      <c r="N380" s="1981">
        <v>1870</v>
      </c>
      <c r="O380" s="1992">
        <v>1610.4173346885759</v>
      </c>
      <c r="P380" s="1987"/>
      <c r="Q380" s="1984">
        <v>1870</v>
      </c>
      <c r="R380" s="1990">
        <v>125.16698955359813</v>
      </c>
      <c r="T380" s="1981">
        <v>1870</v>
      </c>
      <c r="U380" s="1992">
        <v>3562.0517653702909</v>
      </c>
      <c r="V380" s="1987"/>
      <c r="W380" s="1989">
        <v>1870</v>
      </c>
      <c r="X380" s="1990">
        <v>180.0715624405108</v>
      </c>
      <c r="Z380" s="1991">
        <v>1870</v>
      </c>
      <c r="AA380" s="1992">
        <v>2893.6060283740235</v>
      </c>
      <c r="AB380" s="1987"/>
      <c r="AC380" s="1989">
        <v>1870</v>
      </c>
      <c r="AD380" s="1990">
        <v>169.51597347915876</v>
      </c>
      <c r="AF380" s="2007">
        <v>1870</v>
      </c>
      <c r="AG380" s="2011">
        <f t="shared" si="10"/>
        <v>2103.7050233048863</v>
      </c>
      <c r="AH380" s="2009"/>
      <c r="AI380" s="2007">
        <v>1870</v>
      </c>
      <c r="AJ380" s="2012">
        <f t="shared" si="11"/>
        <v>139.35425309051541</v>
      </c>
    </row>
    <row r="381" spans="2:36" x14ac:dyDescent="0.25">
      <c r="B381" s="1981">
        <v>1875</v>
      </c>
      <c r="C381" s="1992">
        <v>1476.123126962513</v>
      </c>
      <c r="D381" s="1983"/>
      <c r="E381" s="1984">
        <v>1875</v>
      </c>
      <c r="F381" s="1990">
        <v>119.05629257159461</v>
      </c>
      <c r="H381" s="1981">
        <v>1875</v>
      </c>
      <c r="I381" s="1992">
        <v>975.54894747188007</v>
      </c>
      <c r="J381" s="1987"/>
      <c r="K381" s="1984">
        <v>1875</v>
      </c>
      <c r="L381" s="1990">
        <v>102.78752014950155</v>
      </c>
      <c r="N381" s="1981">
        <v>1875</v>
      </c>
      <c r="O381" s="1992">
        <v>1610.0896806739502</v>
      </c>
      <c r="P381" s="1987"/>
      <c r="Q381" s="1984">
        <v>1875</v>
      </c>
      <c r="R381" s="1990">
        <v>125.07568582743126</v>
      </c>
      <c r="T381" s="1981">
        <v>1875</v>
      </c>
      <c r="U381" s="1992">
        <v>3558.4307879747921</v>
      </c>
      <c r="V381" s="1987"/>
      <c r="W381" s="1989">
        <v>1875</v>
      </c>
      <c r="X381" s="1990">
        <v>179.90665416384047</v>
      </c>
      <c r="Z381" s="1991">
        <v>1875</v>
      </c>
      <c r="AA381" s="1992">
        <v>2901.1696737841871</v>
      </c>
      <c r="AB381" s="1987"/>
      <c r="AC381" s="1989">
        <v>1875</v>
      </c>
      <c r="AD381" s="1990">
        <v>169.62348180622851</v>
      </c>
      <c r="AF381" s="2007">
        <v>1875</v>
      </c>
      <c r="AG381" s="2011">
        <f t="shared" si="10"/>
        <v>2104.2724433734647</v>
      </c>
      <c r="AH381" s="2009"/>
      <c r="AI381" s="2007">
        <v>1875</v>
      </c>
      <c r="AJ381" s="2012">
        <f t="shared" si="11"/>
        <v>139.28992690371928</v>
      </c>
    </row>
    <row r="382" spans="2:36" x14ac:dyDescent="0.25">
      <c r="B382" s="1981">
        <v>1880</v>
      </c>
      <c r="C382" s="1992">
        <v>1475.9519968497177</v>
      </c>
      <c r="D382" s="1983"/>
      <c r="E382" s="1984">
        <v>1880</v>
      </c>
      <c r="F382" s="1990">
        <v>118.97647453513538</v>
      </c>
      <c r="H382" s="1981">
        <v>1880</v>
      </c>
      <c r="I382" s="1992">
        <v>974.94750234704816</v>
      </c>
      <c r="J382" s="1987"/>
      <c r="K382" s="1984">
        <v>1880</v>
      </c>
      <c r="L382" s="1990">
        <v>102.69536353135298</v>
      </c>
      <c r="N382" s="1981">
        <v>1880</v>
      </c>
      <c r="O382" s="1992">
        <v>1609.7637694998286</v>
      </c>
      <c r="P382" s="1987"/>
      <c r="Q382" s="1984">
        <v>1880</v>
      </c>
      <c r="R382" s="1990">
        <v>124.9848677593824</v>
      </c>
      <c r="T382" s="1981">
        <v>1880</v>
      </c>
      <c r="U382" s="1992">
        <v>3554.8115382784908</v>
      </c>
      <c r="V382" s="1987"/>
      <c r="W382" s="1989">
        <v>1880</v>
      </c>
      <c r="X382" s="1990">
        <v>179.74229110363851</v>
      </c>
      <c r="Z382" s="1991">
        <v>1880</v>
      </c>
      <c r="AA382" s="1992">
        <v>2908.7350468935465</v>
      </c>
      <c r="AB382" s="1987"/>
      <c r="AC382" s="1989">
        <v>1880</v>
      </c>
      <c r="AD382" s="1990">
        <v>169.73153534976672</v>
      </c>
      <c r="AF382" s="2007">
        <v>1880</v>
      </c>
      <c r="AG382" s="2011">
        <f t="shared" si="10"/>
        <v>2104.8419707737262</v>
      </c>
      <c r="AH382" s="2009"/>
      <c r="AI382" s="2007">
        <v>1880</v>
      </c>
      <c r="AJ382" s="2012">
        <f t="shared" si="11"/>
        <v>139.22610645585519</v>
      </c>
    </row>
    <row r="383" spans="2:36" x14ac:dyDescent="0.25">
      <c r="B383" s="1981">
        <v>1885</v>
      </c>
      <c r="C383" s="1992">
        <v>1475.7829746078662</v>
      </c>
      <c r="D383" s="1983"/>
      <c r="E383" s="1984">
        <v>1885</v>
      </c>
      <c r="F383" s="1990">
        <v>118.89711262735493</v>
      </c>
      <c r="H383" s="1981">
        <v>1885</v>
      </c>
      <c r="I383" s="1992">
        <v>974.3492454891898</v>
      </c>
      <c r="J383" s="1987"/>
      <c r="K383" s="1984">
        <v>1885</v>
      </c>
      <c r="L383" s="1990">
        <v>102.60369580773028</v>
      </c>
      <c r="N383" s="1981">
        <v>1885</v>
      </c>
      <c r="O383" s="1992">
        <v>1609.4395872974535</v>
      </c>
      <c r="P383" s="1987"/>
      <c r="Q383" s="1984">
        <v>1885</v>
      </c>
      <c r="R383" s="1990">
        <v>124.89453148479794</v>
      </c>
      <c r="T383" s="1981">
        <v>1885</v>
      </c>
      <c r="U383" s="1992">
        <v>3551.1940025331178</v>
      </c>
      <c r="V383" s="1987"/>
      <c r="W383" s="1989">
        <v>1885</v>
      </c>
      <c r="X383" s="1990">
        <v>179.57846892131181</v>
      </c>
      <c r="Z383" s="1991">
        <v>1885</v>
      </c>
      <c r="AA383" s="1992">
        <v>2916.3021339538354</v>
      </c>
      <c r="AB383" s="1987"/>
      <c r="AC383" s="1989">
        <v>1885</v>
      </c>
      <c r="AD383" s="1990">
        <v>169.84012977117993</v>
      </c>
      <c r="AF383" s="2007">
        <v>1885</v>
      </c>
      <c r="AG383" s="2011">
        <f t="shared" si="10"/>
        <v>2105.4135887762923</v>
      </c>
      <c r="AH383" s="2009"/>
      <c r="AI383" s="2007">
        <v>1885</v>
      </c>
      <c r="AJ383" s="2012">
        <f t="shared" si="11"/>
        <v>139.162787722475</v>
      </c>
    </row>
    <row r="384" spans="2:36" x14ac:dyDescent="0.25">
      <c r="B384" s="1981">
        <v>1890</v>
      </c>
      <c r="C384" s="1992">
        <v>1475.6160436955572</v>
      </c>
      <c r="D384" s="1983"/>
      <c r="E384" s="1984">
        <v>1890</v>
      </c>
      <c r="F384" s="1990">
        <v>118.81820322818459</v>
      </c>
      <c r="H384" s="1981">
        <v>1890</v>
      </c>
      <c r="I384" s="1992">
        <v>973.754151604208</v>
      </c>
      <c r="J384" s="1987"/>
      <c r="K384" s="1984">
        <v>1890</v>
      </c>
      <c r="L384" s="1990">
        <v>102.51251309851823</v>
      </c>
      <c r="N384" s="1981">
        <v>1890</v>
      </c>
      <c r="O384" s="1992">
        <v>1609.1171203448262</v>
      </c>
      <c r="P384" s="1987"/>
      <c r="Q384" s="1984">
        <v>1890</v>
      </c>
      <c r="R384" s="1990">
        <v>124.80467317992013</v>
      </c>
      <c r="T384" s="1981">
        <v>1890</v>
      </c>
      <c r="U384" s="1992">
        <v>3547.5781671358827</v>
      </c>
      <c r="V384" s="1987"/>
      <c r="W384" s="1989">
        <v>1890</v>
      </c>
      <c r="X384" s="1990">
        <v>179.41518332417863</v>
      </c>
      <c r="Z384" s="1991">
        <v>1890</v>
      </c>
      <c r="AA384" s="1992">
        <v>2923.8709213622619</v>
      </c>
      <c r="AB384" s="1987"/>
      <c r="AC384" s="1989">
        <v>1890</v>
      </c>
      <c r="AD384" s="1990">
        <v>169.94926077778723</v>
      </c>
      <c r="AF384" s="2007">
        <v>1890</v>
      </c>
      <c r="AG384" s="2011">
        <f t="shared" si="10"/>
        <v>2105.9872808285472</v>
      </c>
      <c r="AH384" s="2009"/>
      <c r="AI384" s="2007">
        <v>1890</v>
      </c>
      <c r="AJ384" s="2012">
        <f t="shared" si="11"/>
        <v>139.09996672171775</v>
      </c>
    </row>
    <row r="385" spans="2:36" x14ac:dyDescent="0.25">
      <c r="B385" s="1981">
        <v>1895</v>
      </c>
      <c r="C385" s="1992">
        <v>1475.451187744733</v>
      </c>
      <c r="D385" s="1983"/>
      <c r="E385" s="1984">
        <v>1895</v>
      </c>
      <c r="F385" s="1990">
        <v>118.73974275576172</v>
      </c>
      <c r="H385" s="1981">
        <v>1895</v>
      </c>
      <c r="I385" s="1992">
        <v>973.16219566490042</v>
      </c>
      <c r="J385" s="1987"/>
      <c r="K385" s="1984">
        <v>1895</v>
      </c>
      <c r="L385" s="1990">
        <v>102.42181156455275</v>
      </c>
      <c r="N385" s="1981">
        <v>1895</v>
      </c>
      <c r="O385" s="1992">
        <v>1608.7963550647717</v>
      </c>
      <c r="P385" s="1987"/>
      <c r="Q385" s="1984">
        <v>1895</v>
      </c>
      <c r="R385" s="1990">
        <v>124.71528906134773</v>
      </c>
      <c r="T385" s="1981">
        <v>1895</v>
      </c>
      <c r="U385" s="1992">
        <v>3543.9640186275697</v>
      </c>
      <c r="V385" s="1987"/>
      <c r="W385" s="1989">
        <v>1895</v>
      </c>
      <c r="X385" s="1990">
        <v>179.2524300648636</v>
      </c>
      <c r="Z385" s="1991">
        <v>1895</v>
      </c>
      <c r="AA385" s="1992">
        <v>2931.4413956596113</v>
      </c>
      <c r="AB385" s="1987"/>
      <c r="AC385" s="1989">
        <v>1895</v>
      </c>
      <c r="AD385" s="1990">
        <v>170.05892412221209</v>
      </c>
      <c r="AF385" s="2007">
        <v>1895</v>
      </c>
      <c r="AG385" s="2011">
        <f t="shared" si="10"/>
        <v>2106.5630305523173</v>
      </c>
      <c r="AH385" s="2009"/>
      <c r="AI385" s="2007">
        <v>1895</v>
      </c>
      <c r="AJ385" s="2012">
        <f t="shared" si="11"/>
        <v>139.03763951374759</v>
      </c>
    </row>
    <row r="386" spans="2:36" x14ac:dyDescent="0.25">
      <c r="B386" s="1981">
        <v>1900</v>
      </c>
      <c r="C386" s="1992">
        <v>1475.2883905584079</v>
      </c>
      <c r="D386" s="1983"/>
      <c r="E386" s="1984">
        <v>1900</v>
      </c>
      <c r="F386" s="1990">
        <v>118.66172766592815</v>
      </c>
      <c r="H386" s="1981">
        <v>1900</v>
      </c>
      <c r="I386" s="1992">
        <v>972.57335290744504</v>
      </c>
      <c r="J386" s="1987"/>
      <c r="K386" s="1984">
        <v>1900</v>
      </c>
      <c r="L386" s="1990">
        <v>102.33158740708174</v>
      </c>
      <c r="N386" s="1981">
        <v>1900</v>
      </c>
      <c r="O386" s="1992">
        <v>1608.4772780230339</v>
      </c>
      <c r="P386" s="1987"/>
      <c r="Q386" s="1984">
        <v>1900</v>
      </c>
      <c r="R386" s="1990">
        <v>124.62637538550483</v>
      </c>
      <c r="T386" s="1981">
        <v>1900</v>
      </c>
      <c r="U386" s="1992">
        <v>3540.3515436906332</v>
      </c>
      <c r="V386" s="1987"/>
      <c r="W386" s="1989">
        <v>1900</v>
      </c>
      <c r="X386" s="1990">
        <v>179.09020494069901</v>
      </c>
      <c r="Z386" s="1991">
        <v>1900</v>
      </c>
      <c r="AA386" s="1992">
        <v>2939.0135435283382</v>
      </c>
      <c r="AB386" s="1987"/>
      <c r="AC386" s="1989">
        <v>1900</v>
      </c>
      <c r="AD386" s="1990">
        <v>170.16911560178752</v>
      </c>
      <c r="AF386" s="2007">
        <v>1900</v>
      </c>
      <c r="AG386" s="2011">
        <f t="shared" si="10"/>
        <v>2107.1408217415715</v>
      </c>
      <c r="AH386" s="2009"/>
      <c r="AI386" s="2007">
        <v>1900</v>
      </c>
      <c r="AJ386" s="2012">
        <f t="shared" si="11"/>
        <v>138.97580220020026</v>
      </c>
    </row>
    <row r="387" spans="2:36" x14ac:dyDescent="0.25">
      <c r="B387" s="1981">
        <v>1905</v>
      </c>
      <c r="C387" s="1992">
        <v>1475.1276361084344</v>
      </c>
      <c r="D387" s="1983"/>
      <c r="E387" s="1984">
        <v>1905</v>
      </c>
      <c r="F387" s="1990">
        <v>118.58415445173414</v>
      </c>
      <c r="H387" s="1981">
        <v>1905</v>
      </c>
      <c r="I387" s="1992">
        <v>971.98759882794673</v>
      </c>
      <c r="J387" s="1987"/>
      <c r="K387" s="1984">
        <v>1905</v>
      </c>
      <c r="L387" s="1990">
        <v>102.24183686723538</v>
      </c>
      <c r="N387" s="1981">
        <v>1905</v>
      </c>
      <c r="O387" s="1992">
        <v>1608.1598759263968</v>
      </c>
      <c r="P387" s="1987"/>
      <c r="Q387" s="1984">
        <v>1905</v>
      </c>
      <c r="R387" s="1990">
        <v>124.53792844811788</v>
      </c>
      <c r="T387" s="1981">
        <v>1905</v>
      </c>
      <c r="U387" s="1992">
        <v>3536.7407291473469</v>
      </c>
      <c r="V387" s="1987"/>
      <c r="W387" s="1989">
        <v>1905</v>
      </c>
      <c r="X387" s="1990">
        <v>178.92850379314069</v>
      </c>
      <c r="Z387" s="1991">
        <v>1905</v>
      </c>
      <c r="AA387" s="1992">
        <v>2946.5873517907125</v>
      </c>
      <c r="AB387" s="1987"/>
      <c r="AC387" s="1989">
        <v>1905</v>
      </c>
      <c r="AD387" s="1990">
        <v>170.27983105796923</v>
      </c>
      <c r="AF387" s="2007">
        <v>1905</v>
      </c>
      <c r="AG387" s="2011">
        <f t="shared" si="10"/>
        <v>2107.7206383601674</v>
      </c>
      <c r="AH387" s="2009"/>
      <c r="AI387" s="2007">
        <v>1905</v>
      </c>
      <c r="AJ387" s="2012">
        <f t="shared" si="11"/>
        <v>138.91445092363946</v>
      </c>
    </row>
    <row r="388" spans="2:36" x14ac:dyDescent="0.25">
      <c r="B388" s="1981">
        <v>1910</v>
      </c>
      <c r="C388" s="1992">
        <v>1474.9689085333048</v>
      </c>
      <c r="D388" s="1983"/>
      <c r="E388" s="1984">
        <v>1910</v>
      </c>
      <c r="F388" s="1990">
        <v>118.50701964295223</v>
      </c>
      <c r="H388" s="1981">
        <v>1910</v>
      </c>
      <c r="I388" s="1992">
        <v>971.40490917903298</v>
      </c>
      <c r="J388" s="1987"/>
      <c r="K388" s="1984">
        <v>1910</v>
      </c>
      <c r="L388" s="1990">
        <v>102.15255622550343</v>
      </c>
      <c r="N388" s="1981">
        <v>1910</v>
      </c>
      <c r="O388" s="1992">
        <v>1607.8441356208423</v>
      </c>
      <c r="P388" s="1987"/>
      <c r="Q388" s="1984">
        <v>1910</v>
      </c>
      <c r="R388" s="1990">
        <v>124.44994458370149</v>
      </c>
      <c r="T388" s="1981">
        <v>1910</v>
      </c>
      <c r="U388" s="1992">
        <v>3533.1315619579705</v>
      </c>
      <c r="V388" s="1987"/>
      <c r="W388" s="1989">
        <v>1910</v>
      </c>
      <c r="X388" s="1990">
        <v>178.76732250718877</v>
      </c>
      <c r="Z388" s="1991">
        <v>1910</v>
      </c>
      <c r="AA388" s="1992">
        <v>2954.1628074069959</v>
      </c>
      <c r="AB388" s="1987"/>
      <c r="AC388" s="1989">
        <v>1910</v>
      </c>
      <c r="AD388" s="1990">
        <v>170.39106637575765</v>
      </c>
      <c r="AF388" s="2007">
        <v>1910</v>
      </c>
      <c r="AG388" s="2011">
        <f t="shared" si="10"/>
        <v>2108.3024645396295</v>
      </c>
      <c r="AH388" s="2009"/>
      <c r="AI388" s="2007">
        <v>1910</v>
      </c>
      <c r="AJ388" s="2012">
        <f t="shared" si="11"/>
        <v>138.85358186702072</v>
      </c>
    </row>
    <row r="389" spans="2:36" x14ac:dyDescent="0.25">
      <c r="B389" s="1981">
        <v>1915</v>
      </c>
      <c r="C389" s="1992">
        <v>1474.6414097806946</v>
      </c>
      <c r="D389" s="1983"/>
      <c r="E389" s="1984">
        <v>1915</v>
      </c>
      <c r="F389" s="1990">
        <v>118.41111113285513</v>
      </c>
      <c r="H389" s="1981">
        <v>1915</v>
      </c>
      <c r="I389" s="1992">
        <v>970.82525996650736</v>
      </c>
      <c r="J389" s="1987"/>
      <c r="K389" s="1984">
        <v>1915</v>
      </c>
      <c r="L389" s="1990">
        <v>102.06374180122161</v>
      </c>
      <c r="N389" s="1981">
        <v>1915</v>
      </c>
      <c r="O389" s="1992">
        <v>1607.5300440897279</v>
      </c>
      <c r="P389" s="1987"/>
      <c r="Q389" s="1984">
        <v>1915</v>
      </c>
      <c r="R389" s="1990">
        <v>124.36242016505203</v>
      </c>
      <c r="T389" s="1981">
        <v>1915</v>
      </c>
      <c r="U389" s="1992">
        <v>3529.5240292189433</v>
      </c>
      <c r="V389" s="1987"/>
      <c r="W389" s="1989">
        <v>1915</v>
      </c>
      <c r="X389" s="1990">
        <v>178.60665701082047</v>
      </c>
      <c r="Z389" s="1991">
        <v>1915</v>
      </c>
      <c r="AA389" s="1992">
        <v>2961.739897473632</v>
      </c>
      <c r="AB389" s="1987"/>
      <c r="AC389" s="1989">
        <v>1915</v>
      </c>
      <c r="AD389" s="1990">
        <v>170.5028174831298</v>
      </c>
      <c r="AF389" s="2007">
        <v>1915</v>
      </c>
      <c r="AG389" s="2011">
        <f t="shared" si="10"/>
        <v>2108.8521281059011</v>
      </c>
      <c r="AH389" s="2009"/>
      <c r="AI389" s="2007">
        <v>1915</v>
      </c>
      <c r="AJ389" s="2012">
        <f t="shared" si="11"/>
        <v>138.78934951861578</v>
      </c>
    </row>
    <row r="390" spans="2:36" x14ac:dyDescent="0.25">
      <c r="B390" s="1981">
        <v>1920</v>
      </c>
      <c r="C390" s="1992">
        <v>1474.2629926943928</v>
      </c>
      <c r="D390" s="1983"/>
      <c r="E390" s="1984">
        <v>1920</v>
      </c>
      <c r="F390" s="1990">
        <v>118.309682718944</v>
      </c>
      <c r="H390" s="1981">
        <v>1920</v>
      </c>
      <c r="I390" s="1992">
        <v>970.24862744605571</v>
      </c>
      <c r="J390" s="1987"/>
      <c r="K390" s="1984">
        <v>1920</v>
      </c>
      <c r="L390" s="1990">
        <v>101.97538995206631</v>
      </c>
      <c r="N390" s="1981">
        <v>1920</v>
      </c>
      <c r="O390" s="1992">
        <v>1607.2175884520059</v>
      </c>
      <c r="P390" s="1987"/>
      <c r="Q390" s="1984">
        <v>1920</v>
      </c>
      <c r="R390" s="1990">
        <v>124.27535160274995</v>
      </c>
      <c r="T390" s="1981">
        <v>1920</v>
      </c>
      <c r="U390" s="1992">
        <v>3525.9181181611257</v>
      </c>
      <c r="V390" s="1987"/>
      <c r="W390" s="1989">
        <v>1920</v>
      </c>
      <c r="X390" s="1990">
        <v>178.44650327442989</v>
      </c>
      <c r="Z390" s="1991">
        <v>1920</v>
      </c>
      <c r="AA390" s="1992">
        <v>2969.3186092214773</v>
      </c>
      <c r="AB390" s="1987"/>
      <c r="AC390" s="1989">
        <v>1920</v>
      </c>
      <c r="AD390" s="1990">
        <v>170.6150803504793</v>
      </c>
      <c r="AF390" s="2007">
        <v>1920</v>
      </c>
      <c r="AG390" s="2011">
        <f t="shared" si="10"/>
        <v>2109.3931871950117</v>
      </c>
      <c r="AH390" s="2009"/>
      <c r="AI390" s="2007">
        <v>1920</v>
      </c>
      <c r="AJ390" s="2012">
        <f t="shared" si="11"/>
        <v>138.72440157973386</v>
      </c>
    </row>
    <row r="391" spans="2:36" x14ac:dyDescent="0.25">
      <c r="B391" s="1981">
        <v>1925</v>
      </c>
      <c r="C391" s="1992">
        <v>1473.8877179356416</v>
      </c>
      <c r="D391" s="1983"/>
      <c r="E391" s="1984">
        <v>1925</v>
      </c>
      <c r="F391" s="1990">
        <v>118.20881321741427</v>
      </c>
      <c r="H391" s="1981">
        <v>1925</v>
      </c>
      <c r="I391" s="1992">
        <v>969.6749881199961</v>
      </c>
      <c r="J391" s="1987"/>
      <c r="K391" s="1984">
        <v>1925</v>
      </c>
      <c r="L391" s="1990">
        <v>101.88749707355599</v>
      </c>
      <c r="N391" s="1981">
        <v>1925</v>
      </c>
      <c r="O391" s="1992">
        <v>1606.9067559604534</v>
      </c>
      <c r="P391" s="1987"/>
      <c r="Q391" s="1984">
        <v>1925</v>
      </c>
      <c r="R391" s="1990">
        <v>124.18873534466763</v>
      </c>
      <c r="T391" s="1981">
        <v>1925</v>
      </c>
      <c r="U391" s="1992">
        <v>3522.3138161480442</v>
      </c>
      <c r="V391" s="1987"/>
      <c r="W391" s="1989">
        <v>1925</v>
      </c>
      <c r="X391" s="1990">
        <v>178.28685731027667</v>
      </c>
      <c r="Z391" s="1991">
        <v>1925</v>
      </c>
      <c r="AA391" s="1992">
        <v>2976.8989300140556</v>
      </c>
      <c r="AB391" s="1987"/>
      <c r="AC391" s="1989">
        <v>1925</v>
      </c>
      <c r="AD391" s="1990">
        <v>170.72785099006597</v>
      </c>
      <c r="AF391" s="2007">
        <v>1925</v>
      </c>
      <c r="AG391" s="2011">
        <f t="shared" si="10"/>
        <v>2109.9364416356379</v>
      </c>
      <c r="AH391" s="2009"/>
      <c r="AI391" s="2007">
        <v>1925</v>
      </c>
      <c r="AJ391" s="2012">
        <f t="shared" si="11"/>
        <v>138.65995078719612</v>
      </c>
    </row>
    <row r="392" spans="2:36" x14ac:dyDescent="0.25">
      <c r="B392" s="1981">
        <v>1930</v>
      </c>
      <c r="C392" s="1992">
        <v>1473.5155612566352</v>
      </c>
      <c r="D392" s="1983"/>
      <c r="E392" s="1984">
        <v>1930</v>
      </c>
      <c r="F392" s="1990">
        <v>118.10849828438738</v>
      </c>
      <c r="H392" s="1981">
        <v>1930</v>
      </c>
      <c r="I392" s="1992">
        <v>969.10431873408845</v>
      </c>
      <c r="J392" s="1987"/>
      <c r="K392" s="1984">
        <v>1930</v>
      </c>
      <c r="L392" s="1990">
        <v>101.80005959856126</v>
      </c>
      <c r="N392" s="1981">
        <v>1930</v>
      </c>
      <c r="O392" s="1992">
        <v>1606.5975339999454</v>
      </c>
      <c r="P392" s="1987"/>
      <c r="Q392" s="1984">
        <v>1930</v>
      </c>
      <c r="R392" s="1990">
        <v>124.10256787548713</v>
      </c>
      <c r="T392" s="1981">
        <v>1930</v>
      </c>
      <c r="U392" s="1992">
        <v>3518.7111106741654</v>
      </c>
      <c r="V392" s="1987"/>
      <c r="W392" s="1989">
        <v>1930</v>
      </c>
      <c r="X392" s="1990">
        <v>178.12771517194466</v>
      </c>
      <c r="Z392" s="1991">
        <v>1930</v>
      </c>
      <c r="AA392" s="1992">
        <v>2984.4808473458379</v>
      </c>
      <c r="AB392" s="1987"/>
      <c r="AC392" s="1989">
        <v>1930</v>
      </c>
      <c r="AD392" s="1990">
        <v>170.8411254554741</v>
      </c>
      <c r="AF392" s="2007">
        <v>1930</v>
      </c>
      <c r="AG392" s="2011">
        <f t="shared" ref="AG392:AG455" si="12">AVERAGE(C392,I392,O392,U392,AA392)</f>
        <v>2110.4818744021345</v>
      </c>
      <c r="AH392" s="2009"/>
      <c r="AI392" s="2007">
        <v>1930</v>
      </c>
      <c r="AJ392" s="2012">
        <f t="shared" ref="AJ392:AJ455" si="13">AVERAGE(F392,L392,R392,X392,AD392)</f>
        <v>138.59599327717089</v>
      </c>
    </row>
    <row r="393" spans="2:36" x14ac:dyDescent="0.25">
      <c r="B393" s="1981">
        <v>1935</v>
      </c>
      <c r="C393" s="1992">
        <v>1473.1464986590663</v>
      </c>
      <c r="D393" s="1983"/>
      <c r="E393" s="1984">
        <v>1935</v>
      </c>
      <c r="F393" s="1990">
        <v>118.00873362088252</v>
      </c>
      <c r="H393" s="1981">
        <v>1935</v>
      </c>
      <c r="I393" s="1992">
        <v>968.53659627439026</v>
      </c>
      <c r="J393" s="1987"/>
      <c r="K393" s="1984">
        <v>1935</v>
      </c>
      <c r="L393" s="1990">
        <v>101.7130739968223</v>
      </c>
      <c r="N393" s="1981">
        <v>1935</v>
      </c>
      <c r="O393" s="1992">
        <v>1606.2899100857446</v>
      </c>
      <c r="P393" s="1987"/>
      <c r="Q393" s="1984">
        <v>1935</v>
      </c>
      <c r="R393" s="1990">
        <v>124.01684571622501</v>
      </c>
      <c r="T393" s="1981">
        <v>1935</v>
      </c>
      <c r="U393" s="1992">
        <v>3515.1099893632158</v>
      </c>
      <c r="V393" s="1987"/>
      <c r="W393" s="1989">
        <v>1935</v>
      </c>
      <c r="X393" s="1990">
        <v>177.96907295380703</v>
      </c>
      <c r="Z393" s="1991">
        <v>1935</v>
      </c>
      <c r="AA393" s="1992">
        <v>2992.0643488405508</v>
      </c>
      <c r="AB393" s="1987"/>
      <c r="AC393" s="1989">
        <v>1935</v>
      </c>
      <c r="AD393" s="1990">
        <v>170.95489984107664</v>
      </c>
      <c r="AF393" s="2007">
        <v>1935</v>
      </c>
      <c r="AG393" s="2011">
        <f t="shared" si="12"/>
        <v>2111.0294686445936</v>
      </c>
      <c r="AH393" s="2009"/>
      <c r="AI393" s="2007">
        <v>1935</v>
      </c>
      <c r="AJ393" s="2012">
        <f t="shared" si="13"/>
        <v>138.53252522576273</v>
      </c>
    </row>
    <row r="394" spans="2:36" x14ac:dyDescent="0.25">
      <c r="B394" s="1981">
        <v>1940</v>
      </c>
      <c r="C394" s="1992">
        <v>1472.7805063909175</v>
      </c>
      <c r="D394" s="1983"/>
      <c r="E394" s="1984">
        <v>1940</v>
      </c>
      <c r="F394" s="1990">
        <v>117.90951497223871</v>
      </c>
      <c r="H394" s="1981">
        <v>1940</v>
      </c>
      <c r="I394" s="1992">
        <v>967.97179796415742</v>
      </c>
      <c r="J394" s="1987"/>
      <c r="K394" s="1984">
        <v>1940</v>
      </c>
      <c r="L394" s="1990">
        <v>101.62653677447395</v>
      </c>
      <c r="N394" s="1981">
        <v>1940</v>
      </c>
      <c r="O394" s="1992">
        <v>1605.9838718618244</v>
      </c>
      <c r="P394" s="1987"/>
      <c r="Q394" s="1984">
        <v>1940</v>
      </c>
      <c r="R394" s="1990">
        <v>123.93156542376313</v>
      </c>
      <c r="T394" s="1981">
        <v>1940</v>
      </c>
      <c r="U394" s="1992">
        <v>3511.5104399665174</v>
      </c>
      <c r="V394" s="1987"/>
      <c r="W394" s="1989">
        <v>1940</v>
      </c>
      <c r="X394" s="1990">
        <v>177.8109267905017</v>
      </c>
      <c r="Z394" s="1991">
        <v>1940</v>
      </c>
      <c r="AA394" s="1992">
        <v>2999.6494222495144</v>
      </c>
      <c r="AB394" s="1987"/>
      <c r="AC394" s="1989">
        <v>1940</v>
      </c>
      <c r="AD394" s="1990">
        <v>171.0691702815113</v>
      </c>
      <c r="AF394" s="2007">
        <v>1940</v>
      </c>
      <c r="AG394" s="2011">
        <f t="shared" si="12"/>
        <v>2111.5792076865864</v>
      </c>
      <c r="AH394" s="2009"/>
      <c r="AI394" s="2007">
        <v>1940</v>
      </c>
      <c r="AJ394" s="2012">
        <f t="shared" si="13"/>
        <v>138.46954284849775</v>
      </c>
    </row>
    <row r="395" spans="2:36" x14ac:dyDescent="0.25">
      <c r="B395" s="1981">
        <v>1945</v>
      </c>
      <c r="C395" s="1992">
        <v>1472.4175609433087</v>
      </c>
      <c r="D395" s="1983"/>
      <c r="E395" s="1984">
        <v>1945</v>
      </c>
      <c r="F395" s="1990">
        <v>117.81083812754417</v>
      </c>
      <c r="H395" s="1981">
        <v>1945</v>
      </c>
      <c r="I395" s="1992">
        <v>967.40990126079771</v>
      </c>
      <c r="J395" s="1987"/>
      <c r="K395" s="1984">
        <v>1945</v>
      </c>
      <c r="L395" s="1990">
        <v>101.54044447357701</v>
      </c>
      <c r="N395" s="1981">
        <v>1945</v>
      </c>
      <c r="O395" s="1992">
        <v>1605.6794070992075</v>
      </c>
      <c r="P395" s="1987"/>
      <c r="Q395" s="1984">
        <v>1945</v>
      </c>
      <c r="R395" s="1990">
        <v>123.84672359038842</v>
      </c>
      <c r="T395" s="1981">
        <v>1945</v>
      </c>
      <c r="U395" s="1992">
        <v>3507.9124503613325</v>
      </c>
      <c r="V395" s="1987"/>
      <c r="W395" s="1989">
        <v>1945</v>
      </c>
      <c r="X395" s="1990">
        <v>177.65327285641288</v>
      </c>
      <c r="Z395" s="1991">
        <v>1945</v>
      </c>
      <c r="AA395" s="1992">
        <v>3007.2360554499924</v>
      </c>
      <c r="AB395" s="1987"/>
      <c r="AC395" s="1989">
        <v>1945</v>
      </c>
      <c r="AD395" s="1990">
        <v>171.18393295116243</v>
      </c>
      <c r="AF395" s="2007">
        <v>1945</v>
      </c>
      <c r="AG395" s="2011">
        <f t="shared" si="12"/>
        <v>2112.1310750229277</v>
      </c>
      <c r="AH395" s="2009"/>
      <c r="AI395" s="2007">
        <v>1945</v>
      </c>
      <c r="AJ395" s="2012">
        <f t="shared" si="13"/>
        <v>138.40704239981699</v>
      </c>
    </row>
    <row r="396" spans="2:36" x14ac:dyDescent="0.25">
      <c r="B396" s="1981">
        <v>1950</v>
      </c>
      <c r="C396" s="1992">
        <v>1472.0576390473907</v>
      </c>
      <c r="D396" s="1983"/>
      <c r="E396" s="1984">
        <v>1950</v>
      </c>
      <c r="F396" s="1990">
        <v>117.71269891907629</v>
      </c>
      <c r="H396" s="1981">
        <v>1950</v>
      </c>
      <c r="I396" s="1992">
        <v>966.85088385287133</v>
      </c>
      <c r="J396" s="1987"/>
      <c r="K396" s="1984">
        <v>1950</v>
      </c>
      <c r="L396" s="1990">
        <v>101.4547936716591</v>
      </c>
      <c r="N396" s="1981">
        <v>1950</v>
      </c>
      <c r="O396" s="1992">
        <v>1605.3765036943485</v>
      </c>
      <c r="P396" s="1987"/>
      <c r="Q396" s="1984">
        <v>1950</v>
      </c>
      <c r="R396" s="1990">
        <v>123.76231684333887</v>
      </c>
      <c r="T396" s="1981">
        <v>1950</v>
      </c>
      <c r="U396" s="1992">
        <v>3504.3160085492691</v>
      </c>
      <c r="V396" s="1987"/>
      <c r="W396" s="1989">
        <v>1950</v>
      </c>
      <c r="X396" s="1990">
        <v>177.49610736516181</v>
      </c>
      <c r="Z396" s="1991">
        <v>1950</v>
      </c>
      <c r="AA396" s="1992">
        <v>3014.8242364435891</v>
      </c>
      <c r="AB396" s="1987"/>
      <c r="AC396" s="1989">
        <v>1950</v>
      </c>
      <c r="AD396" s="1990">
        <v>171.29918406365175</v>
      </c>
      <c r="AF396" s="2007">
        <v>1950</v>
      </c>
      <c r="AG396" s="2011">
        <f t="shared" si="12"/>
        <v>2112.6850543174937</v>
      </c>
      <c r="AH396" s="2009"/>
      <c r="AI396" s="2007">
        <v>1950</v>
      </c>
      <c r="AJ396" s="2012">
        <f t="shared" si="13"/>
        <v>138.34502017257756</v>
      </c>
    </row>
    <row r="397" spans="2:36" x14ac:dyDescent="0.25">
      <c r="B397" s="1981">
        <v>1955</v>
      </c>
      <c r="C397" s="1992">
        <v>1471.700717671283</v>
      </c>
      <c r="D397" s="1983"/>
      <c r="E397" s="1984">
        <v>1955</v>
      </c>
      <c r="F397" s="1990">
        <v>117.61509322174918</v>
      </c>
      <c r="H397" s="1981">
        <v>1955</v>
      </c>
      <c r="I397" s="1992">
        <v>966.29472365713184</v>
      </c>
      <c r="J397" s="1987"/>
      <c r="K397" s="1984">
        <v>1955</v>
      </c>
      <c r="L397" s="1990">
        <v>101.36958098126</v>
      </c>
      <c r="N397" s="1981">
        <v>1955</v>
      </c>
      <c r="O397" s="1992">
        <v>1605.0751496675207</v>
      </c>
      <c r="P397" s="1987"/>
      <c r="Q397" s="1984">
        <v>1955</v>
      </c>
      <c r="R397" s="1990">
        <v>123.67834184435604</v>
      </c>
      <c r="T397" s="1981">
        <v>1955</v>
      </c>
      <c r="U397" s="1992">
        <v>3500.7211026546775</v>
      </c>
      <c r="V397" s="1987"/>
      <c r="W397" s="1989">
        <v>1955</v>
      </c>
      <c r="X397" s="1990">
        <v>177.3394265691056</v>
      </c>
      <c r="Z397" s="1991">
        <v>1955</v>
      </c>
      <c r="AA397" s="1992">
        <v>3022.4139533546586</v>
      </c>
      <c r="AB397" s="1987"/>
      <c r="AC397" s="1989">
        <v>1955</v>
      </c>
      <c r="AD397" s="1990">
        <v>171.41491987133557</v>
      </c>
      <c r="AF397" s="2007">
        <v>1955</v>
      </c>
      <c r="AG397" s="2011">
        <f t="shared" si="12"/>
        <v>2113.2411294010544</v>
      </c>
      <c r="AH397" s="2009"/>
      <c r="AI397" s="2007">
        <v>1955</v>
      </c>
      <c r="AJ397" s="2012">
        <f t="shared" si="13"/>
        <v>138.28347249756126</v>
      </c>
    </row>
    <row r="398" spans="2:36" x14ac:dyDescent="0.25">
      <c r="B398" s="1981">
        <v>1960</v>
      </c>
      <c r="C398" s="1992">
        <v>1471.3467740170602</v>
      </c>
      <c r="D398" s="1983"/>
      <c r="E398" s="1984">
        <v>1960</v>
      </c>
      <c r="F398" s="1990">
        <v>117.51801695256906</v>
      </c>
      <c r="H398" s="1981">
        <v>1960</v>
      </c>
      <c r="I398" s="1992">
        <v>965.74139881561723</v>
      </c>
      <c r="J398" s="1987"/>
      <c r="K398" s="1984">
        <v>1960</v>
      </c>
      <c r="L398" s="1990">
        <v>101.28480304948528</v>
      </c>
      <c r="N398" s="1981">
        <v>1960</v>
      </c>
      <c r="O398" s="1992">
        <v>1604.7753331612371</v>
      </c>
      <c r="P398" s="1987"/>
      <c r="Q398" s="1984">
        <v>1960</v>
      </c>
      <c r="R398" s="1990">
        <v>123.59479528924543</v>
      </c>
      <c r="T398" s="1981">
        <v>1960</v>
      </c>
      <c r="U398" s="1992">
        <v>3497.127720923083</v>
      </c>
      <c r="V398" s="1987"/>
      <c r="W398" s="1989">
        <v>1960</v>
      </c>
      <c r="X398" s="1990">
        <v>177.18322675884215</v>
      </c>
      <c r="Z398" s="1991">
        <v>1960</v>
      </c>
      <c r="AA398" s="1992">
        <v>3030.0051944287261</v>
      </c>
      <c r="AB398" s="1987"/>
      <c r="AC398" s="1989">
        <v>1960</v>
      </c>
      <c r="AD398" s="1990">
        <v>171.53113666481221</v>
      </c>
      <c r="AF398" s="2007">
        <v>1960</v>
      </c>
      <c r="AG398" s="2011">
        <f t="shared" si="12"/>
        <v>2113.7992842691447</v>
      </c>
      <c r="AH398" s="2009"/>
      <c r="AI398" s="2007">
        <v>1960</v>
      </c>
      <c r="AJ398" s="2012">
        <f t="shared" si="13"/>
        <v>138.22239574299084</v>
      </c>
    </row>
    <row r="399" spans="2:36" x14ac:dyDescent="0.25">
      <c r="B399" s="1981">
        <v>1965</v>
      </c>
      <c r="C399" s="1992">
        <v>1470.9957855177875</v>
      </c>
      <c r="D399" s="1983"/>
      <c r="E399" s="1984">
        <v>1965</v>
      </c>
      <c r="F399" s="1990">
        <v>117.4214660700997</v>
      </c>
      <c r="H399" s="1981">
        <v>1965</v>
      </c>
      <c r="I399" s="1992">
        <v>965.19088769278483</v>
      </c>
      <c r="J399" s="1987"/>
      <c r="K399" s="1984">
        <v>1965</v>
      </c>
      <c r="L399" s="1990">
        <v>101.20045655756697</v>
      </c>
      <c r="N399" s="1981">
        <v>1965</v>
      </c>
      <c r="O399" s="1992">
        <v>1604.4770424386995</v>
      </c>
      <c r="P399" s="1987"/>
      <c r="Q399" s="1984">
        <v>1965</v>
      </c>
      <c r="R399" s="1990">
        <v>123.51167390744324</v>
      </c>
      <c r="T399" s="1981">
        <v>1965</v>
      </c>
      <c r="U399" s="1992">
        <v>3493.5358517196541</v>
      </c>
      <c r="V399" s="1987"/>
      <c r="W399" s="1989">
        <v>1965</v>
      </c>
      <c r="X399" s="1990">
        <v>177.0275042627238</v>
      </c>
      <c r="Z399" s="1991">
        <v>1965</v>
      </c>
      <c r="AA399" s="1992">
        <v>3037.5979480309593</v>
      </c>
      <c r="AB399" s="1987"/>
      <c r="AC399" s="1989">
        <v>1965</v>
      </c>
      <c r="AD399" s="1990">
        <v>171.64783077243425</v>
      </c>
      <c r="AF399" s="2007">
        <v>1965</v>
      </c>
      <c r="AG399" s="2011">
        <f t="shared" si="12"/>
        <v>2114.359503079977</v>
      </c>
      <c r="AH399" s="2009"/>
      <c r="AI399" s="2007">
        <v>1965</v>
      </c>
      <c r="AJ399" s="2012">
        <f t="shared" si="13"/>
        <v>138.16178631405359</v>
      </c>
    </row>
    <row r="400" spans="2:36" x14ac:dyDescent="0.25">
      <c r="B400" s="1981">
        <v>1970</v>
      </c>
      <c r="C400" s="1992">
        <v>1470.6477298345983</v>
      </c>
      <c r="D400" s="1983"/>
      <c r="E400" s="1984">
        <v>1970</v>
      </c>
      <c r="F400" s="1990">
        <v>117.32543657393489</v>
      </c>
      <c r="H400" s="1981">
        <v>1970</v>
      </c>
      <c r="I400" s="1992">
        <v>964.64316887269104</v>
      </c>
      <c r="J400" s="1987"/>
      <c r="K400" s="1984">
        <v>1970</v>
      </c>
      <c r="L400" s="1990">
        <v>101.1165382204299</v>
      </c>
      <c r="N400" s="1981">
        <v>1970</v>
      </c>
      <c r="O400" s="1992">
        <v>1604.1802658822676</v>
      </c>
      <c r="P400" s="1987"/>
      <c r="Q400" s="1984">
        <v>1970</v>
      </c>
      <c r="R400" s="1990">
        <v>123.42897446158939</v>
      </c>
      <c r="T400" s="1981">
        <v>1970</v>
      </c>
      <c r="U400" s="1992">
        <v>3489.945483527682</v>
      </c>
      <c r="V400" s="1987"/>
      <c r="W400" s="1989">
        <v>1970</v>
      </c>
      <c r="X400" s="1990">
        <v>176.87225544637963</v>
      </c>
      <c r="Z400" s="1991">
        <v>1970</v>
      </c>
      <c r="AA400" s="1992">
        <v>3045.1922026446487</v>
      </c>
      <c r="AB400" s="1987"/>
      <c r="AC400" s="1989">
        <v>1970</v>
      </c>
      <c r="AD400" s="1990">
        <v>171.76499855983002</v>
      </c>
      <c r="AF400" s="2007">
        <v>1970</v>
      </c>
      <c r="AG400" s="2011">
        <f t="shared" si="12"/>
        <v>2114.9217701523776</v>
      </c>
      <c r="AH400" s="2009"/>
      <c r="AI400" s="2007">
        <v>1970</v>
      </c>
      <c r="AJ400" s="2012">
        <f t="shared" si="13"/>
        <v>138.10164065243276</v>
      </c>
    </row>
    <row r="401" spans="2:36" x14ac:dyDescent="0.25">
      <c r="B401" s="1981">
        <v>1975</v>
      </c>
      <c r="C401" s="1992">
        <v>1470.3025848538152</v>
      </c>
      <c r="D401" s="1983"/>
      <c r="E401" s="1984">
        <v>1975</v>
      </c>
      <c r="F401" s="1990">
        <v>117.2299245041786</v>
      </c>
      <c r="H401" s="1981">
        <v>1975</v>
      </c>
      <c r="I401" s="1992">
        <v>964.09822115620807</v>
      </c>
      <c r="J401" s="1987"/>
      <c r="K401" s="1984">
        <v>1975</v>
      </c>
      <c r="L401" s="1990">
        <v>101.03304478626592</v>
      </c>
      <c r="N401" s="1981">
        <v>1975</v>
      </c>
      <c r="O401" s="1992">
        <v>1603.8849919919437</v>
      </c>
      <c r="P401" s="1987"/>
      <c r="Q401" s="1984">
        <v>1975</v>
      </c>
      <c r="R401" s="1990">
        <v>123.34669374710708</v>
      </c>
      <c r="T401" s="1981">
        <v>1975</v>
      </c>
      <c r="U401" s="1992">
        <v>3486.3566049470805</v>
      </c>
      <c r="V401" s="1987"/>
      <c r="W401" s="1989">
        <v>1975</v>
      </c>
      <c r="X401" s="1990">
        <v>176.71747671224128</v>
      </c>
      <c r="Z401" s="1991">
        <v>1975</v>
      </c>
      <c r="AA401" s="1992">
        <v>3052.7879468697088</v>
      </c>
      <c r="AB401" s="1987"/>
      <c r="AC401" s="1989">
        <v>1975</v>
      </c>
      <c r="AD401" s="1990">
        <v>171.8826364294317</v>
      </c>
      <c r="AF401" s="2007">
        <v>1975</v>
      </c>
      <c r="AG401" s="2011">
        <f t="shared" si="12"/>
        <v>2115.4860699637511</v>
      </c>
      <c r="AH401" s="2009"/>
      <c r="AI401" s="2007">
        <v>1975</v>
      </c>
      <c r="AJ401" s="2012">
        <f t="shared" si="13"/>
        <v>138.04195523584491</v>
      </c>
    </row>
    <row r="402" spans="2:36" x14ac:dyDescent="0.25">
      <c r="B402" s="1981">
        <v>1980</v>
      </c>
      <c r="C402" s="1992">
        <v>1469.9603286841152</v>
      </c>
      <c r="D402" s="1983"/>
      <c r="E402" s="1984">
        <v>1980</v>
      </c>
      <c r="F402" s="1990">
        <v>117.1349259409338</v>
      </c>
      <c r="H402" s="1981">
        <v>1980</v>
      </c>
      <c r="I402" s="1992">
        <v>963.55602355828876</v>
      </c>
      <c r="J402" s="1987"/>
      <c r="K402" s="1984">
        <v>1980</v>
      </c>
      <c r="L402" s="1990">
        <v>100.94997303611268</v>
      </c>
      <c r="N402" s="1981">
        <v>1980</v>
      </c>
      <c r="O402" s="1992">
        <v>1603.5912093838945</v>
      </c>
      <c r="P402" s="1987"/>
      <c r="Q402" s="1984">
        <v>1980</v>
      </c>
      <c r="R402" s="1990">
        <v>123.26482859178873</v>
      </c>
      <c r="T402" s="1981">
        <v>1980</v>
      </c>
      <c r="U402" s="1992">
        <v>3482.7692046929087</v>
      </c>
      <c r="V402" s="1987"/>
      <c r="W402" s="1989">
        <v>1980</v>
      </c>
      <c r="X402" s="1990">
        <v>176.56316449907953</v>
      </c>
      <c r="Z402" s="1991">
        <v>1980</v>
      </c>
      <c r="AA402" s="1992">
        <v>3060.385169421199</v>
      </c>
      <c r="AB402" s="1987"/>
      <c r="AC402" s="1989">
        <v>1980</v>
      </c>
      <c r="AD402" s="1990">
        <v>172.00074082001026</v>
      </c>
      <c r="AF402" s="2007">
        <v>1980</v>
      </c>
      <c r="AG402" s="2011">
        <f t="shared" si="12"/>
        <v>2116.0523871480814</v>
      </c>
      <c r="AH402" s="2009"/>
      <c r="AI402" s="2007">
        <v>1980</v>
      </c>
      <c r="AJ402" s="2012">
        <f t="shared" si="13"/>
        <v>137.982726577585</v>
      </c>
    </row>
    <row r="403" spans="2:36" x14ac:dyDescent="0.25">
      <c r="B403" s="1981">
        <v>1985</v>
      </c>
      <c r="C403" s="1992">
        <v>1469.6209396537404</v>
      </c>
      <c r="D403" s="1983"/>
      <c r="E403" s="1984">
        <v>1985</v>
      </c>
      <c r="F403" s="1990">
        <v>117.04043700379859</v>
      </c>
      <c r="H403" s="1981">
        <v>1985</v>
      </c>
      <c r="I403" s="1992">
        <v>963.01655530527069</v>
      </c>
      <c r="J403" s="1987"/>
      <c r="K403" s="1984">
        <v>1985</v>
      </c>
      <c r="L403" s="1990">
        <v>100.86731978344135</v>
      </c>
      <c r="N403" s="1981">
        <v>1985</v>
      </c>
      <c r="O403" s="1992">
        <v>1603.298906788983</v>
      </c>
      <c r="P403" s="1987"/>
      <c r="Q403" s="1984">
        <v>1985</v>
      </c>
      <c r="R403" s="1990">
        <v>123.18337585538875</v>
      </c>
      <c r="T403" s="1981">
        <v>1985</v>
      </c>
      <c r="U403" s="1992">
        <v>3479.1832715939399</v>
      </c>
      <c r="V403" s="1987"/>
      <c r="W403" s="1989">
        <v>1985</v>
      </c>
      <c r="X403" s="1990">
        <v>176.40931528154778</v>
      </c>
      <c r="Z403" s="1991">
        <v>1985</v>
      </c>
      <c r="AA403" s="1992">
        <v>3067.9838591278926</v>
      </c>
      <c r="AB403" s="1987"/>
      <c r="AC403" s="1989">
        <v>1985</v>
      </c>
      <c r="AD403" s="1990">
        <v>172.11930820621851</v>
      </c>
      <c r="AF403" s="2007">
        <v>1985</v>
      </c>
      <c r="AG403" s="2011">
        <f t="shared" si="12"/>
        <v>2116.6207064939654</v>
      </c>
      <c r="AH403" s="2009"/>
      <c r="AI403" s="2007">
        <v>1985</v>
      </c>
      <c r="AJ403" s="2012">
        <f t="shared" si="13"/>
        <v>137.923951226079</v>
      </c>
    </row>
    <row r="404" spans="2:36" x14ac:dyDescent="0.25">
      <c r="B404" s="1981">
        <v>1990</v>
      </c>
      <c r="C404" s="1992">
        <v>1469.284396307748</v>
      </c>
      <c r="D404" s="1983"/>
      <c r="E404" s="1984">
        <v>1990</v>
      </c>
      <c r="F404" s="1990">
        <v>116.94645385137014</v>
      </c>
      <c r="H404" s="1981">
        <v>1990</v>
      </c>
      <c r="I404" s="1992">
        <v>962.47979583222286</v>
      </c>
      <c r="J404" s="1987"/>
      <c r="K404" s="1984">
        <v>1990</v>
      </c>
      <c r="L404" s="1990">
        <v>100.7850818737483</v>
      </c>
      <c r="N404" s="1981">
        <v>1990</v>
      </c>
      <c r="O404" s="1992">
        <v>1603.0080730513339</v>
      </c>
      <c r="P404" s="1987"/>
      <c r="Q404" s="1984">
        <v>1990</v>
      </c>
      <c r="R404" s="1990">
        <v>123.10233242922196</v>
      </c>
      <c r="T404" s="1981">
        <v>1990</v>
      </c>
      <c r="U404" s="1992">
        <v>3475.5987945912138</v>
      </c>
      <c r="V404" s="1987"/>
      <c r="W404" s="1989">
        <v>1990</v>
      </c>
      <c r="X404" s="1990">
        <v>176.25592556972862</v>
      </c>
      <c r="Z404" s="1991">
        <v>1990</v>
      </c>
      <c r="AA404" s="1992">
        <v>3075.5840049308281</v>
      </c>
      <c r="AB404" s="1987"/>
      <c r="AC404" s="1989">
        <v>1990</v>
      </c>
      <c r="AD404" s="1990">
        <v>172.23833509813963</v>
      </c>
      <c r="AF404" s="2007">
        <v>1990</v>
      </c>
      <c r="AG404" s="2011">
        <f t="shared" si="12"/>
        <v>2117.1910129426697</v>
      </c>
      <c r="AH404" s="2009"/>
      <c r="AI404" s="2007">
        <v>1990</v>
      </c>
      <c r="AJ404" s="2012">
        <f t="shared" si="13"/>
        <v>137.86562576444175</v>
      </c>
    </row>
    <row r="405" spans="2:36" x14ac:dyDescent="0.25">
      <c r="B405" s="1981">
        <v>1995</v>
      </c>
      <c r="C405" s="1992">
        <v>1468.9506774053002</v>
      </c>
      <c r="D405" s="1983"/>
      <c r="E405" s="1984">
        <v>1995</v>
      </c>
      <c r="F405" s="1990">
        <v>116.8529726807557</v>
      </c>
      <c r="H405" s="1981">
        <v>1995</v>
      </c>
      <c r="I405" s="1992">
        <v>961.94572478032683</v>
      </c>
      <c r="J405" s="1987"/>
      <c r="K405" s="1984">
        <v>1995</v>
      </c>
      <c r="L405" s="1990">
        <v>100.70325618415386</v>
      </c>
      <c r="N405" s="1981">
        <v>1995</v>
      </c>
      <c r="O405" s="1992">
        <v>1602.7186971269052</v>
      </c>
      <c r="P405" s="1987"/>
      <c r="Q405" s="1984">
        <v>1995</v>
      </c>
      <c r="R405" s="1990">
        <v>123.02169523576782</v>
      </c>
      <c r="T405" s="1981">
        <v>1995</v>
      </c>
      <c r="U405" s="1992">
        <v>3472.015762736637</v>
      </c>
      <c r="V405" s="1987"/>
      <c r="W405" s="1989">
        <v>1995</v>
      </c>
      <c r="X405" s="1990">
        <v>176.10299190869213</v>
      </c>
      <c r="Z405" s="1991">
        <v>1995</v>
      </c>
      <c r="AA405" s="1992">
        <v>3083.1855958819133</v>
      </c>
      <c r="AB405" s="1987"/>
      <c r="AC405" s="1989">
        <v>1995</v>
      </c>
      <c r="AD405" s="1990">
        <v>172.35781804084317</v>
      </c>
      <c r="AF405" s="2007">
        <v>1995</v>
      </c>
      <c r="AG405" s="2011">
        <f t="shared" si="12"/>
        <v>2117.7632915862168</v>
      </c>
      <c r="AH405" s="2009"/>
      <c r="AI405" s="2007">
        <v>1995</v>
      </c>
      <c r="AJ405" s="2012">
        <f t="shared" si="13"/>
        <v>137.80774681004254</v>
      </c>
    </row>
    <row r="406" spans="2:36" x14ac:dyDescent="0.25">
      <c r="B406" s="1981">
        <v>2000</v>
      </c>
      <c r="C406" s="1992">
        <v>1468.6197619169964</v>
      </c>
      <c r="D406" s="1983"/>
      <c r="E406" s="1984">
        <v>2000</v>
      </c>
      <c r="F406" s="1990">
        <v>116.7599897270921</v>
      </c>
      <c r="H406" s="1981">
        <v>2000</v>
      </c>
      <c r="I406" s="1992">
        <v>961.4143219943038</v>
      </c>
      <c r="J406" s="1987"/>
      <c r="K406" s="1984">
        <v>2000</v>
      </c>
      <c r="L406" s="1990">
        <v>100.62183962300757</v>
      </c>
      <c r="N406" s="1981">
        <v>2000</v>
      </c>
      <c r="O406" s="1992">
        <v>1602.4307680820984</v>
      </c>
      <c r="P406" s="1987"/>
      <c r="Q406" s="1984">
        <v>2000</v>
      </c>
      <c r="R406" s="1990">
        <v>122.94146122828106</v>
      </c>
      <c r="T406" s="1981">
        <v>2000</v>
      </c>
      <c r="U406" s="1992">
        <v>3468.4341651915984</v>
      </c>
      <c r="V406" s="1987"/>
      <c r="W406" s="1989">
        <v>2000</v>
      </c>
      <c r="X406" s="1990">
        <v>175.95051087805743</v>
      </c>
      <c r="Z406" s="1991">
        <v>2000</v>
      </c>
      <c r="AA406" s="1992">
        <v>3090.7886211425362</v>
      </c>
      <c r="AB406" s="1987"/>
      <c r="AC406" s="1989">
        <v>2000</v>
      </c>
      <c r="AD406" s="1990">
        <v>172.47775361394852</v>
      </c>
      <c r="AF406" s="2007">
        <v>2000</v>
      </c>
      <c r="AG406" s="2011">
        <f t="shared" si="12"/>
        <v>2118.3375276655065</v>
      </c>
      <c r="AH406" s="2009"/>
      <c r="AI406" s="2007">
        <v>2000</v>
      </c>
      <c r="AJ406" s="2012">
        <f t="shared" si="13"/>
        <v>137.75031101407734</v>
      </c>
    </row>
    <row r="407" spans="2:36" x14ac:dyDescent="0.25">
      <c r="B407" s="1981">
        <v>2005</v>
      </c>
      <c r="C407" s="1992">
        <v>1485.505678325203</v>
      </c>
      <c r="D407" s="1983"/>
      <c r="E407" s="1984">
        <v>2005</v>
      </c>
      <c r="F407" s="1990">
        <v>124.58142055907668</v>
      </c>
      <c r="H407" s="1981">
        <v>2005</v>
      </c>
      <c r="I407" s="1992">
        <v>978.09961682282835</v>
      </c>
      <c r="J407" s="1987"/>
      <c r="K407" s="1984">
        <v>2005</v>
      </c>
      <c r="L407" s="1990">
        <v>108.45474842550438</v>
      </c>
      <c r="N407" s="1981">
        <v>2005</v>
      </c>
      <c r="O407" s="1992">
        <v>1619.3583243953306</v>
      </c>
      <c r="P407" s="1987"/>
      <c r="Q407" s="1984">
        <v>2005</v>
      </c>
      <c r="R407" s="1990">
        <v>130.77554668641412</v>
      </c>
      <c r="T407" s="1981">
        <v>2005</v>
      </c>
      <c r="U407" s="1992">
        <v>3469.4043351860187</v>
      </c>
      <c r="V407" s="1987"/>
      <c r="W407" s="1989">
        <v>2005</v>
      </c>
      <c r="X407" s="1990">
        <v>177.2654021555162</v>
      </c>
      <c r="Z407" s="1991">
        <v>2005</v>
      </c>
      <c r="AA407" s="1992">
        <v>3102.9434139426166</v>
      </c>
      <c r="AB407" s="1987"/>
      <c r="AC407" s="1989">
        <v>2005</v>
      </c>
      <c r="AD407" s="1990">
        <v>174.06506149514738</v>
      </c>
      <c r="AF407" s="2007">
        <v>2005</v>
      </c>
      <c r="AG407" s="2011">
        <f t="shared" si="12"/>
        <v>2131.0622737343997</v>
      </c>
      <c r="AH407" s="2009"/>
      <c r="AI407" s="2007">
        <v>2005</v>
      </c>
      <c r="AJ407" s="2012">
        <f t="shared" si="13"/>
        <v>143.02843586433173</v>
      </c>
    </row>
    <row r="408" spans="2:36" x14ac:dyDescent="0.25">
      <c r="B408" s="1981">
        <v>2010</v>
      </c>
      <c r="C408" s="1992">
        <v>1485.1565561932171</v>
      </c>
      <c r="D408" s="1983"/>
      <c r="E408" s="1984">
        <v>2010</v>
      </c>
      <c r="F408" s="1990">
        <v>124.46973652806753</v>
      </c>
      <c r="H408" s="1981">
        <v>2010</v>
      </c>
      <c r="I408" s="1992">
        <v>977.54973968778813</v>
      </c>
      <c r="J408" s="1987"/>
      <c r="K408" s="1984">
        <v>2010</v>
      </c>
      <c r="L408" s="1990">
        <v>108.35445460286769</v>
      </c>
      <c r="N408" s="1981">
        <v>2010</v>
      </c>
      <c r="O408" s="1992">
        <v>1619.0495055274371</v>
      </c>
      <c r="P408" s="1987"/>
      <c r="Q408" s="1984">
        <v>2010</v>
      </c>
      <c r="R408" s="1990">
        <v>130.67642366540579</v>
      </c>
      <c r="T408" s="1981">
        <v>2010</v>
      </c>
      <c r="U408" s="1992">
        <v>3465.8142549117601</v>
      </c>
      <c r="V408" s="1987"/>
      <c r="W408" s="1989">
        <v>2010</v>
      </c>
      <c r="X408" s="1990">
        <v>177.1101671982438</v>
      </c>
      <c r="Z408" s="1991">
        <v>2010</v>
      </c>
      <c r="AA408" s="1992">
        <v>3110.5379564740219</v>
      </c>
      <c r="AB408" s="1987"/>
      <c r="AC408" s="1989">
        <v>2010</v>
      </c>
      <c r="AD408" s="1990">
        <v>174.1822431416152</v>
      </c>
      <c r="AF408" s="2007">
        <v>2010</v>
      </c>
      <c r="AG408" s="2011">
        <f t="shared" si="12"/>
        <v>2131.6216025588446</v>
      </c>
      <c r="AH408" s="2009"/>
      <c r="AI408" s="2007">
        <v>2010</v>
      </c>
      <c r="AJ408" s="2012">
        <f t="shared" si="13"/>
        <v>142.95860502724003</v>
      </c>
    </row>
    <row r="409" spans="2:36" x14ac:dyDescent="0.25">
      <c r="B409" s="1981">
        <v>2015</v>
      </c>
      <c r="C409" s="1992">
        <v>1484.8102935017664</v>
      </c>
      <c r="D409" s="1983"/>
      <c r="E409" s="1984">
        <v>2015</v>
      </c>
      <c r="F409" s="1990">
        <v>124.35863734197382</v>
      </c>
      <c r="H409" s="1981">
        <v>2015</v>
      </c>
      <c r="I409" s="1992">
        <v>977.00258942087044</v>
      </c>
      <c r="J409" s="1987"/>
      <c r="K409" s="1984">
        <v>2015</v>
      </c>
      <c r="L409" s="1990">
        <v>108.25465851632362</v>
      </c>
      <c r="N409" s="1981">
        <v>2015</v>
      </c>
      <c r="O409" s="1992">
        <v>1618.742219259384</v>
      </c>
      <c r="P409" s="1987"/>
      <c r="Q409" s="1984">
        <v>2015</v>
      </c>
      <c r="R409" s="1990">
        <v>130.57779257005993</v>
      </c>
      <c r="T409" s="1981">
        <v>2015</v>
      </c>
      <c r="U409" s="1992">
        <v>3462.2256332495499</v>
      </c>
      <c r="V409" s="1987"/>
      <c r="W409" s="1989">
        <v>2015</v>
      </c>
      <c r="X409" s="1990">
        <v>176.95539292274083</v>
      </c>
      <c r="Z409" s="1991">
        <v>2015</v>
      </c>
      <c r="AA409" s="1992">
        <v>3118.1339576174719</v>
      </c>
      <c r="AB409" s="1987"/>
      <c r="AC409" s="1989">
        <v>2015</v>
      </c>
      <c r="AD409" s="1990">
        <v>174.29988546985234</v>
      </c>
      <c r="AF409" s="2007">
        <v>2015</v>
      </c>
      <c r="AG409" s="2011">
        <f t="shared" si="12"/>
        <v>2132.1829386098084</v>
      </c>
      <c r="AH409" s="2009"/>
      <c r="AI409" s="2007">
        <v>2015</v>
      </c>
      <c r="AJ409" s="2012">
        <f t="shared" si="13"/>
        <v>142.8892733641901</v>
      </c>
    </row>
    <row r="410" spans="2:36" x14ac:dyDescent="0.25">
      <c r="B410" s="1981">
        <v>2020</v>
      </c>
      <c r="C410" s="1992">
        <v>1484.4668691660293</v>
      </c>
      <c r="D410" s="1983"/>
      <c r="E410" s="1984">
        <v>2020</v>
      </c>
      <c r="F410" s="1990">
        <v>124.24811865788816</v>
      </c>
      <c r="H410" s="1981">
        <v>2020</v>
      </c>
      <c r="I410" s="1992">
        <v>976.45814578066438</v>
      </c>
      <c r="J410" s="1987"/>
      <c r="K410" s="1984">
        <v>2020</v>
      </c>
      <c r="L410" s="1990">
        <v>108.15535646981195</v>
      </c>
      <c r="N410" s="1981">
        <v>2020</v>
      </c>
      <c r="O410" s="1992">
        <v>1618.4364542104806</v>
      </c>
      <c r="P410" s="1987"/>
      <c r="Q410" s="1984">
        <v>2020</v>
      </c>
      <c r="R410" s="1990">
        <v>130.47964974746327</v>
      </c>
      <c r="T410" s="1981">
        <v>2020</v>
      </c>
      <c r="U410" s="1992">
        <v>3458.6384593681109</v>
      </c>
      <c r="V410" s="1987"/>
      <c r="W410" s="1989">
        <v>2020</v>
      </c>
      <c r="X410" s="1990">
        <v>176.80107590810377</v>
      </c>
      <c r="Z410" s="1991">
        <v>2020</v>
      </c>
      <c r="AA410" s="1992">
        <v>3125.7314065416949</v>
      </c>
      <c r="AB410" s="1987"/>
      <c r="AC410" s="1989">
        <v>2020</v>
      </c>
      <c r="AD410" s="1990">
        <v>174.41798505895548</v>
      </c>
      <c r="AF410" s="2007">
        <v>2020</v>
      </c>
      <c r="AG410" s="2011">
        <f t="shared" si="12"/>
        <v>2132.7462670133959</v>
      </c>
      <c r="AH410" s="2009"/>
      <c r="AI410" s="2007">
        <v>2020</v>
      </c>
      <c r="AJ410" s="2012">
        <f t="shared" si="13"/>
        <v>142.82043716844456</v>
      </c>
    </row>
    <row r="411" spans="2:36" x14ac:dyDescent="0.25">
      <c r="B411" s="1981">
        <v>2025</v>
      </c>
      <c r="C411" s="1992">
        <v>1484.1262623085081</v>
      </c>
      <c r="D411" s="1983"/>
      <c r="E411" s="1984">
        <v>2025</v>
      </c>
      <c r="F411" s="1990">
        <v>124.13817617579558</v>
      </c>
      <c r="H411" s="1981">
        <v>2025</v>
      </c>
      <c r="I411" s="1992">
        <v>975.91638872562589</v>
      </c>
      <c r="J411" s="1987"/>
      <c r="K411" s="1984">
        <v>2025</v>
      </c>
      <c r="L411" s="1990">
        <v>108.05654480377677</v>
      </c>
      <c r="N411" s="1981">
        <v>2025</v>
      </c>
      <c r="O411" s="1992">
        <v>1618.132199112435</v>
      </c>
      <c r="P411" s="1987"/>
      <c r="Q411" s="1984">
        <v>2025</v>
      </c>
      <c r="R411" s="1990">
        <v>130.38199158078061</v>
      </c>
      <c r="T411" s="1981">
        <v>2025</v>
      </c>
      <c r="U411" s="1992">
        <v>3659.0898080683914</v>
      </c>
      <c r="V411" s="1987"/>
      <c r="W411" s="1989">
        <v>2025</v>
      </c>
      <c r="X411" s="1990">
        <v>187.80714872100995</v>
      </c>
      <c r="Z411" s="1991">
        <v>2025</v>
      </c>
      <c r="AA411" s="1992">
        <v>1392.5873126742354</v>
      </c>
      <c r="AB411" s="1987"/>
      <c r="AC411" s="1989">
        <v>2025</v>
      </c>
      <c r="AD411" s="1990">
        <v>135.84759423968774</v>
      </c>
      <c r="AF411" s="2007">
        <v>2025</v>
      </c>
      <c r="AG411" s="2011">
        <f t="shared" si="12"/>
        <v>1825.9703941778394</v>
      </c>
      <c r="AH411" s="2009"/>
      <c r="AI411" s="2007">
        <v>2025</v>
      </c>
      <c r="AJ411" s="2012">
        <f t="shared" si="13"/>
        <v>137.24629110421012</v>
      </c>
    </row>
    <row r="412" spans="2:36" x14ac:dyDescent="0.25">
      <c r="B412" s="1981">
        <v>2030</v>
      </c>
      <c r="C412" s="1992">
        <v>1483.7884522564914</v>
      </c>
      <c r="D412" s="1983"/>
      <c r="E412" s="1984">
        <v>2030</v>
      </c>
      <c r="F412" s="1990">
        <v>124.02880563804592</v>
      </c>
      <c r="H412" s="1981">
        <v>2030</v>
      </c>
      <c r="I412" s="1992">
        <v>975.37729841161956</v>
      </c>
      <c r="J412" s="1987"/>
      <c r="K412" s="1984">
        <v>2030</v>
      </c>
      <c r="L412" s="1990">
        <v>107.95821989471736</v>
      </c>
      <c r="N412" s="1981">
        <v>2030</v>
      </c>
      <c r="O412" s="1992">
        <v>1617.8294428079773</v>
      </c>
      <c r="P412" s="1987"/>
      <c r="Q412" s="1984">
        <v>2030</v>
      </c>
      <c r="R412" s="1990">
        <v>130.28481448881081</v>
      </c>
      <c r="T412" s="1981">
        <v>2030</v>
      </c>
      <c r="U412" s="1992">
        <v>3658.0977213149949</v>
      </c>
      <c r="V412" s="1987"/>
      <c r="W412" s="1989">
        <v>2030</v>
      </c>
      <c r="X412" s="1990">
        <v>187.69551673081398</v>
      </c>
      <c r="Z412" s="1991">
        <v>2030</v>
      </c>
      <c r="AA412" s="1992">
        <v>1401.2221545734496</v>
      </c>
      <c r="AB412" s="1987"/>
      <c r="AC412" s="1989">
        <v>2030</v>
      </c>
      <c r="AD412" s="1990">
        <v>135.98259790459062</v>
      </c>
      <c r="AF412" s="2007">
        <v>2030</v>
      </c>
      <c r="AG412" s="2011">
        <f t="shared" si="12"/>
        <v>1827.2630138729066</v>
      </c>
      <c r="AH412" s="2009"/>
      <c r="AI412" s="2007">
        <v>2030</v>
      </c>
      <c r="AJ412" s="2012">
        <f t="shared" si="13"/>
        <v>137.18999093139576</v>
      </c>
    </row>
    <row r="413" spans="2:36" x14ac:dyDescent="0.25">
      <c r="B413" s="1981">
        <v>2035</v>
      </c>
      <c r="C413" s="1992">
        <v>1483.4534185395391</v>
      </c>
      <c r="D413" s="1983"/>
      <c r="E413" s="1984">
        <v>2035</v>
      </c>
      <c r="F413" s="1990">
        <v>123.92000282883318</v>
      </c>
      <c r="H413" s="1981">
        <v>2035</v>
      </c>
      <c r="I413" s="1992">
        <v>974.84085518949098</v>
      </c>
      <c r="J413" s="1987"/>
      <c r="K413" s="1984">
        <v>2035</v>
      </c>
      <c r="L413" s="1990">
        <v>107.86037815474401</v>
      </c>
      <c r="N413" s="1981">
        <v>2035</v>
      </c>
      <c r="O413" s="1992">
        <v>1617.5281742494856</v>
      </c>
      <c r="P413" s="1987"/>
      <c r="Q413" s="1984">
        <v>2035</v>
      </c>
      <c r="R413" s="1990">
        <v>130.18811492554855</v>
      </c>
      <c r="T413" s="1981">
        <v>2035</v>
      </c>
      <c r="U413" s="1992">
        <v>3657.1070505524831</v>
      </c>
      <c r="V413" s="1987"/>
      <c r="W413" s="1989">
        <v>2035</v>
      </c>
      <c r="X413" s="1990">
        <v>187.58436711743934</v>
      </c>
      <c r="Z413" s="1991">
        <v>2035</v>
      </c>
      <c r="AA413" s="1992">
        <v>1409.8584124635499</v>
      </c>
      <c r="AB413" s="1987"/>
      <c r="AC413" s="1989">
        <v>2035</v>
      </c>
      <c r="AD413" s="1990">
        <v>136.11808394631441</v>
      </c>
      <c r="AF413" s="2007">
        <v>2035</v>
      </c>
      <c r="AG413" s="2011">
        <f t="shared" si="12"/>
        <v>1828.55758219891</v>
      </c>
      <c r="AH413" s="2009"/>
      <c r="AI413" s="2007">
        <v>2035</v>
      </c>
      <c r="AJ413" s="2012">
        <f t="shared" si="13"/>
        <v>137.13418939457591</v>
      </c>
    </row>
    <row r="414" spans="2:36" x14ac:dyDescent="0.25">
      <c r="B414" s="1981">
        <v>2040</v>
      </c>
      <c r="C414" s="1992">
        <v>1483.1211408870179</v>
      </c>
      <c r="D414" s="1983"/>
      <c r="E414" s="1984">
        <v>2040</v>
      </c>
      <c r="F414" s="1990">
        <v>123.81176357368274</v>
      </c>
      <c r="H414" s="1981">
        <v>2040</v>
      </c>
      <c r="I414" s="1992">
        <v>974.30703960268011</v>
      </c>
      <c r="J414" s="1987"/>
      <c r="K414" s="1984">
        <v>2040</v>
      </c>
      <c r="L414" s="1990">
        <v>107.76301603114321</v>
      </c>
      <c r="N414" s="1981">
        <v>2040</v>
      </c>
      <c r="O414" s="1992">
        <v>1617.2283824976539</v>
      </c>
      <c r="P414" s="1987"/>
      <c r="Q414" s="1984">
        <v>2040</v>
      </c>
      <c r="R414" s="1990">
        <v>130.09188937975316</v>
      </c>
      <c r="T414" s="1981">
        <v>2040</v>
      </c>
      <c r="U414" s="1992">
        <v>3656.1177853691606</v>
      </c>
      <c r="V414" s="1987"/>
      <c r="W414" s="1989">
        <v>2040</v>
      </c>
      <c r="X414" s="1990">
        <v>187.47369633399774</v>
      </c>
      <c r="Z414" s="1991">
        <v>2040</v>
      </c>
      <c r="AA414" s="1992">
        <v>1418.4960759328405</v>
      </c>
      <c r="AB414" s="1987"/>
      <c r="AC414" s="1989">
        <v>2040</v>
      </c>
      <c r="AD414" s="1990">
        <v>136.25404881797138</v>
      </c>
      <c r="AF414" s="2007">
        <v>2040</v>
      </c>
      <c r="AG414" s="2011">
        <f t="shared" si="12"/>
        <v>1829.8540848578705</v>
      </c>
      <c r="AH414" s="2009"/>
      <c r="AI414" s="2007">
        <v>2040</v>
      </c>
      <c r="AJ414" s="2012">
        <f t="shared" si="13"/>
        <v>137.07888282730966</v>
      </c>
    </row>
    <row r="415" spans="2:36" x14ac:dyDescent="0.25">
      <c r="B415" s="1981">
        <v>2045</v>
      </c>
      <c r="C415" s="1992">
        <v>1482.7915992256603</v>
      </c>
      <c r="D415" s="1983"/>
      <c r="E415" s="1984">
        <v>2045</v>
      </c>
      <c r="F415" s="1990">
        <v>123.70408373894611</v>
      </c>
      <c r="H415" s="1981">
        <v>2045</v>
      </c>
      <c r="I415" s="1992">
        <v>973.77583238486568</v>
      </c>
      <c r="J415" s="1987"/>
      <c r="K415" s="1984">
        <v>2045</v>
      </c>
      <c r="L415" s="1990">
        <v>107.66613000594613</v>
      </c>
      <c r="N415" s="1981">
        <v>2045</v>
      </c>
      <c r="O415" s="1992">
        <v>1616.9300567201583</v>
      </c>
      <c r="P415" s="1987"/>
      <c r="Q415" s="1984">
        <v>2045</v>
      </c>
      <c r="R415" s="1990">
        <v>129.9961343745239</v>
      </c>
      <c r="T415" s="1981">
        <v>2045</v>
      </c>
      <c r="U415" s="1992">
        <v>3655.1299154551552</v>
      </c>
      <c r="V415" s="1987"/>
      <c r="W415" s="1989">
        <v>2045</v>
      </c>
      <c r="X415" s="1990">
        <v>187.3635008682885</v>
      </c>
      <c r="Z415" s="1991">
        <v>2045</v>
      </c>
      <c r="AA415" s="1992">
        <v>1427.1351346714478</v>
      </c>
      <c r="AB415" s="1987"/>
      <c r="AC415" s="1989">
        <v>2045</v>
      </c>
      <c r="AD415" s="1990">
        <v>136.39048900736083</v>
      </c>
      <c r="AF415" s="2007">
        <v>2045</v>
      </c>
      <c r="AG415" s="2011">
        <f t="shared" si="12"/>
        <v>1831.1525076914575</v>
      </c>
      <c r="AH415" s="2009"/>
      <c r="AI415" s="2007">
        <v>2045</v>
      </c>
      <c r="AJ415" s="2012">
        <f t="shared" si="13"/>
        <v>137.02406759901311</v>
      </c>
    </row>
    <row r="416" spans="2:36" x14ac:dyDescent="0.25">
      <c r="B416" s="1981">
        <v>2050</v>
      </c>
      <c r="C416" s="1992">
        <v>1482.4647736771719</v>
      </c>
      <c r="D416" s="1983"/>
      <c r="E416" s="1984">
        <v>2050</v>
      </c>
      <c r="F416" s="1990">
        <v>123.59695923130367</v>
      </c>
      <c r="H416" s="1981">
        <v>2050</v>
      </c>
      <c r="I416" s="1992">
        <v>973.24721445764749</v>
      </c>
      <c r="J416" s="1987"/>
      <c r="K416" s="1984">
        <v>2050</v>
      </c>
      <c r="L416" s="1990">
        <v>107.56971659550631</v>
      </c>
      <c r="N416" s="1981">
        <v>2050</v>
      </c>
      <c r="O416" s="1992">
        <v>1616.6331861903591</v>
      </c>
      <c r="P416" s="1987"/>
      <c r="Q416" s="1984">
        <v>2050</v>
      </c>
      <c r="R416" s="1990">
        <v>129.90084646688129</v>
      </c>
      <c r="T416" s="1981">
        <v>2050</v>
      </c>
      <c r="U416" s="1992">
        <v>3654.1434306011834</v>
      </c>
      <c r="V416" s="1987"/>
      <c r="W416" s="1989">
        <v>2050</v>
      </c>
      <c r="X416" s="1990">
        <v>187.25377724237768</v>
      </c>
      <c r="Z416" s="1991">
        <v>2050</v>
      </c>
      <c r="AA416" s="1992">
        <v>1435.7755784700876</v>
      </c>
      <c r="AB416" s="1987"/>
      <c r="AC416" s="1989">
        <v>2050</v>
      </c>
      <c r="AD416" s="1990">
        <v>136.52740103654872</v>
      </c>
      <c r="AF416" s="2007">
        <v>2050</v>
      </c>
      <c r="AG416" s="2011">
        <f t="shared" si="12"/>
        <v>1832.4528366792899</v>
      </c>
      <c r="AH416" s="2009"/>
      <c r="AI416" s="2007">
        <v>2050</v>
      </c>
      <c r="AJ416" s="2012">
        <f t="shared" si="13"/>
        <v>136.96974011452352</v>
      </c>
    </row>
    <row r="417" spans="2:36" x14ac:dyDescent="0.25">
      <c r="B417" s="1981">
        <v>2055</v>
      </c>
      <c r="C417" s="1992">
        <v>1482.1406445558587</v>
      </c>
      <c r="D417" s="1983"/>
      <c r="E417" s="1984">
        <v>2055</v>
      </c>
      <c r="F417" s="1990">
        <v>123.49038599727245</v>
      </c>
      <c r="H417" s="1981">
        <v>2055</v>
      </c>
      <c r="I417" s="1992">
        <v>972.72116692825693</v>
      </c>
      <c r="J417" s="1987"/>
      <c r="K417" s="1984">
        <v>2055</v>
      </c>
      <c r="L417" s="1990">
        <v>107.47377235008076</v>
      </c>
      <c r="N417" s="1981">
        <v>2055</v>
      </c>
      <c r="O417" s="1992">
        <v>1616.3377602860087</v>
      </c>
      <c r="P417" s="1987"/>
      <c r="Q417" s="1984">
        <v>2055</v>
      </c>
      <c r="R417" s="1990">
        <v>129.80602224735355</v>
      </c>
      <c r="T417" s="1981">
        <v>2055</v>
      </c>
      <c r="U417" s="1992">
        <v>3653.158320697311</v>
      </c>
      <c r="V417" s="1987"/>
      <c r="W417" s="1989">
        <v>2055</v>
      </c>
      <c r="X417" s="1990">
        <v>187.14452201217881</v>
      </c>
      <c r="Z417" s="1991">
        <v>2055</v>
      </c>
      <c r="AA417" s="1992">
        <v>1444.4173972188275</v>
      </c>
      <c r="AB417" s="1987"/>
      <c r="AC417" s="1989">
        <v>2055</v>
      </c>
      <c r="AD417" s="1990">
        <v>136.66478146144826</v>
      </c>
      <c r="AF417" s="2007">
        <v>2055</v>
      </c>
      <c r="AG417" s="2011">
        <f t="shared" si="12"/>
        <v>1833.7550579372523</v>
      </c>
      <c r="AH417" s="2009"/>
      <c r="AI417" s="2007">
        <v>2055</v>
      </c>
      <c r="AJ417" s="2012">
        <f t="shared" si="13"/>
        <v>136.91589681366676</v>
      </c>
    </row>
    <row r="418" spans="2:36" x14ac:dyDescent="0.25">
      <c r="B418" s="1981">
        <v>2060</v>
      </c>
      <c r="C418" s="1992">
        <v>1481.819192366303</v>
      </c>
      <c r="D418" s="1983"/>
      <c r="E418" s="1984">
        <v>2060</v>
      </c>
      <c r="F418" s="1990">
        <v>123.38436002272451</v>
      </c>
      <c r="H418" s="1981">
        <v>2060</v>
      </c>
      <c r="I418" s="1992">
        <v>972.19767108730866</v>
      </c>
      <c r="J418" s="1987"/>
      <c r="K418" s="1984">
        <v>2060</v>
      </c>
      <c r="L418" s="1990">
        <v>107.37829385341929</v>
      </c>
      <c r="N418" s="1981">
        <v>2060</v>
      </c>
      <c r="O418" s="1992">
        <v>1616.0437684879892</v>
      </c>
      <c r="P418" s="1987"/>
      <c r="Q418" s="1984">
        <v>2060</v>
      </c>
      <c r="R418" s="1990">
        <v>129.71165833957136</v>
      </c>
      <c r="T418" s="1981">
        <v>2060</v>
      </c>
      <c r="U418" s="1992">
        <v>3652.1745757317713</v>
      </c>
      <c r="V418" s="1987"/>
      <c r="W418" s="1989">
        <v>2060</v>
      </c>
      <c r="X418" s="1990">
        <v>187.03573176704353</v>
      </c>
      <c r="Z418" s="1991">
        <v>2060</v>
      </c>
      <c r="AA418" s="1992">
        <v>1453.0605809058984</v>
      </c>
      <c r="AB418" s="1987"/>
      <c r="AC418" s="1989">
        <v>2060</v>
      </c>
      <c r="AD418" s="1990">
        <v>136.80262687141169</v>
      </c>
      <c r="AF418" s="2007">
        <v>2060</v>
      </c>
      <c r="AG418" s="2011">
        <f t="shared" si="12"/>
        <v>1835.0591577158543</v>
      </c>
      <c r="AH418" s="2009"/>
      <c r="AI418" s="2007">
        <v>2060</v>
      </c>
      <c r="AJ418" s="2012">
        <f t="shared" si="13"/>
        <v>136.86253417083407</v>
      </c>
    </row>
    <row r="419" spans="2:36" x14ac:dyDescent="0.25">
      <c r="B419" s="1981">
        <v>2065</v>
      </c>
      <c r="C419" s="1992">
        <v>1481.5003978010666</v>
      </c>
      <c r="D419" s="1983"/>
      <c r="E419" s="1984">
        <v>2065</v>
      </c>
      <c r="F419" s="1990">
        <v>123.27887733240945</v>
      </c>
      <c r="H419" s="1981">
        <v>2065</v>
      </c>
      <c r="I419" s="1992">
        <v>971.6767084065782</v>
      </c>
      <c r="J419" s="1987"/>
      <c r="K419" s="1984">
        <v>2065</v>
      </c>
      <c r="L419" s="1990">
        <v>107.28327772235934</v>
      </c>
      <c r="N419" s="1981">
        <v>2065</v>
      </c>
      <c r="O419" s="1992">
        <v>1615.7512003790653</v>
      </c>
      <c r="P419" s="1987"/>
      <c r="Q419" s="1984">
        <v>2065</v>
      </c>
      <c r="R419" s="1990">
        <v>129.61775139986545</v>
      </c>
      <c r="T419" s="1981">
        <v>2065</v>
      </c>
      <c r="U419" s="1992">
        <v>3651.1921857897546</v>
      </c>
      <c r="V419" s="1987"/>
      <c r="W419" s="1989">
        <v>2065</v>
      </c>
      <c r="X419" s="1990">
        <v>186.92740312935672</v>
      </c>
      <c r="Z419" s="1991">
        <v>2065</v>
      </c>
      <c r="AA419" s="1992">
        <v>1461.705119616495</v>
      </c>
      <c r="AB419" s="1987"/>
      <c r="AC419" s="1989">
        <v>2065</v>
      </c>
      <c r="AD419" s="1990">
        <v>136.94093388882328</v>
      </c>
      <c r="AF419" s="2007">
        <v>2065</v>
      </c>
      <c r="AG419" s="2011">
        <f t="shared" si="12"/>
        <v>1836.3651223985921</v>
      </c>
      <c r="AH419" s="2009"/>
      <c r="AI419" s="2007">
        <v>2065</v>
      </c>
      <c r="AJ419" s="2012">
        <f t="shared" si="13"/>
        <v>136.80964869456284</v>
      </c>
    </row>
    <row r="420" spans="2:36" x14ac:dyDescent="0.25">
      <c r="B420" s="1981">
        <v>2070</v>
      </c>
      <c r="C420" s="1992">
        <v>1481.1842417384232</v>
      </c>
      <c r="D420" s="1983"/>
      <c r="E420" s="1984">
        <v>2070</v>
      </c>
      <c r="F420" s="1990">
        <v>123.17393398948465</v>
      </c>
      <c r="H420" s="1981">
        <v>2070</v>
      </c>
      <c r="I420" s="1992">
        <v>971.15826053681542</v>
      </c>
      <c r="J420" s="1987"/>
      <c r="K420" s="1984">
        <v>2070</v>
      </c>
      <c r="L420" s="1990">
        <v>107.18872060642502</v>
      </c>
      <c r="N420" s="1981">
        <v>2070</v>
      </c>
      <c r="O420" s="1992">
        <v>1615.4600456426467</v>
      </c>
      <c r="P420" s="1987"/>
      <c r="Q420" s="1984">
        <v>2070</v>
      </c>
      <c r="R420" s="1990">
        <v>129.52429811687293</v>
      </c>
      <c r="T420" s="1981">
        <v>2070</v>
      </c>
      <c r="U420" s="1992">
        <v>3650.2111410522493</v>
      </c>
      <c r="V420" s="1987"/>
      <c r="W420" s="1989">
        <v>2070</v>
      </c>
      <c r="X420" s="1990">
        <v>186.81953275413619</v>
      </c>
      <c r="Z420" s="1991">
        <v>2070</v>
      </c>
      <c r="AA420" s="1992">
        <v>1470.3510035316006</v>
      </c>
      <c r="AB420" s="1987"/>
      <c r="AC420" s="1989">
        <v>2070</v>
      </c>
      <c r="AD420" s="1990">
        <v>137.07969916870132</v>
      </c>
      <c r="AF420" s="2007">
        <v>2070</v>
      </c>
      <c r="AG420" s="2011">
        <f t="shared" si="12"/>
        <v>1837.6729385003468</v>
      </c>
      <c r="AH420" s="2009"/>
      <c r="AI420" s="2007">
        <v>2070</v>
      </c>
      <c r="AJ420" s="2012">
        <f t="shared" si="13"/>
        <v>136.75723692712404</v>
      </c>
    </row>
    <row r="421" spans="2:36" x14ac:dyDescent="0.25">
      <c r="B421" s="1981">
        <v>2075</v>
      </c>
      <c r="C421" s="1992">
        <v>1480.8707052401357</v>
      </c>
      <c r="D421" s="1983"/>
      <c r="E421" s="1984">
        <v>2075</v>
      </c>
      <c r="F421" s="1990">
        <v>123.0695260950536</v>
      </c>
      <c r="H421" s="1981">
        <v>2075</v>
      </c>
      <c r="I421" s="1992">
        <v>970.64230930558972</v>
      </c>
      <c r="J421" s="1987"/>
      <c r="K421" s="1984">
        <v>2075</v>
      </c>
      <c r="L421" s="1990">
        <v>107.09461918743514</v>
      </c>
      <c r="N421" s="1981">
        <v>2075</v>
      </c>
      <c r="O421" s="1992">
        <v>1615.1702940615862</v>
      </c>
      <c r="P421" s="1987"/>
      <c r="Q421" s="1984">
        <v>2075</v>
      </c>
      <c r="R421" s="1990">
        <v>129.43129521114798</v>
      </c>
      <c r="T421" s="1981">
        <v>2075</v>
      </c>
      <c r="U421" s="1992">
        <v>3649.2314317948872</v>
      </c>
      <c r="V421" s="1987"/>
      <c r="W421" s="1989">
        <v>2075</v>
      </c>
      <c r="X421" s="1990">
        <v>186.71211732864182</v>
      </c>
      <c r="Z421" s="1991">
        <v>2075</v>
      </c>
      <c r="AA421" s="1992">
        <v>1478.9982229268517</v>
      </c>
      <c r="AB421" s="1987"/>
      <c r="AC421" s="1989">
        <v>2075</v>
      </c>
      <c r="AD421" s="1990">
        <v>137.21891939830567</v>
      </c>
      <c r="AF421" s="2007">
        <v>2075</v>
      </c>
      <c r="AG421" s="2011">
        <f t="shared" si="12"/>
        <v>1838.98259266581</v>
      </c>
      <c r="AH421" s="2009"/>
      <c r="AI421" s="2007">
        <v>2075</v>
      </c>
      <c r="AJ421" s="2012">
        <f t="shared" si="13"/>
        <v>136.70529544411684</v>
      </c>
    </row>
    <row r="422" spans="2:36" x14ac:dyDescent="0.25">
      <c r="B422" s="1981">
        <v>2080</v>
      </c>
      <c r="C422" s="1992">
        <v>1480.5597695492459</v>
      </c>
      <c r="D422" s="1983"/>
      <c r="E422" s="1984">
        <v>2080</v>
      </c>
      <c r="F422" s="1990">
        <v>122.96564978770873</v>
      </c>
      <c r="H422" s="1981">
        <v>2080</v>
      </c>
      <c r="I422" s="1992">
        <v>970.12883671516067</v>
      </c>
      <c r="J422" s="1987"/>
      <c r="K422" s="1984">
        <v>2080</v>
      </c>
      <c r="L422" s="1990">
        <v>107.00097017911338</v>
      </c>
      <c r="N422" s="1981">
        <v>2080</v>
      </c>
      <c r="O422" s="1992">
        <v>1614.8819355169712</v>
      </c>
      <c r="P422" s="1987"/>
      <c r="Q422" s="1984">
        <v>2080</v>
      </c>
      <c r="R422" s="1990">
        <v>129.33873943477747</v>
      </c>
      <c r="T422" s="1981">
        <v>2080</v>
      </c>
      <c r="U422" s="1992">
        <v>3648.2530483868022</v>
      </c>
      <c r="V422" s="1987"/>
      <c r="W422" s="1989">
        <v>2080</v>
      </c>
      <c r="X422" s="1990">
        <v>186.60515357198562</v>
      </c>
      <c r="Z422" s="1991">
        <v>2080</v>
      </c>
      <c r="AA422" s="1992">
        <v>1487.6467681713782</v>
      </c>
      <c r="AB422" s="1987"/>
      <c r="AC422" s="1989">
        <v>2080</v>
      </c>
      <c r="AD422" s="1990">
        <v>137.3585912967481</v>
      </c>
      <c r="AF422" s="2007">
        <v>2080</v>
      </c>
      <c r="AG422" s="2011">
        <f t="shared" si="12"/>
        <v>1840.2940716679118</v>
      </c>
      <c r="AH422" s="2009"/>
      <c r="AI422" s="2007">
        <v>2080</v>
      </c>
      <c r="AJ422" s="2012">
        <f t="shared" si="13"/>
        <v>136.65382085406668</v>
      </c>
    </row>
    <row r="423" spans="2:36" x14ac:dyDescent="0.25">
      <c r="B423" s="1981">
        <v>2085</v>
      </c>
      <c r="C423" s="1992">
        <v>1480.2514160879234</v>
      </c>
      <c r="D423" s="1983"/>
      <c r="E423" s="1984">
        <v>2085</v>
      </c>
      <c r="F423" s="1990">
        <v>122.8623012430826</v>
      </c>
      <c r="H423" s="1981">
        <v>2085</v>
      </c>
      <c r="I423" s="1992">
        <v>969.61782494039142</v>
      </c>
      <c r="J423" s="1987"/>
      <c r="K423" s="1984">
        <v>2085</v>
      </c>
      <c r="L423" s="1990">
        <v>106.90777032670687</v>
      </c>
      <c r="N423" s="1981">
        <v>2085</v>
      </c>
      <c r="O423" s="1992">
        <v>1614.5949599869605</v>
      </c>
      <c r="P423" s="1987"/>
      <c r="Q423" s="1984">
        <v>2085</v>
      </c>
      <c r="R423" s="1990">
        <v>129.24662757100367</v>
      </c>
      <c r="T423" s="1981">
        <v>2085</v>
      </c>
      <c r="U423" s="1992">
        <v>3647.2759812895097</v>
      </c>
      <c r="V423" s="1987"/>
      <c r="W423" s="1989">
        <v>2085</v>
      </c>
      <c r="X423" s="1990">
        <v>186.49863823475206</v>
      </c>
      <c r="Z423" s="1991">
        <v>2085</v>
      </c>
      <c r="AA423" s="1992">
        <v>1496.2966297266985</v>
      </c>
      <c r="AB423" s="1987"/>
      <c r="AC423" s="1989">
        <v>2085</v>
      </c>
      <c r="AD423" s="1990">
        <v>137.49871161461328</v>
      </c>
      <c r="AF423" s="2007">
        <v>2085</v>
      </c>
      <c r="AG423" s="2011">
        <f t="shared" si="12"/>
        <v>1841.6073624062967</v>
      </c>
      <c r="AH423" s="2009"/>
      <c r="AI423" s="2007">
        <v>2085</v>
      </c>
      <c r="AJ423" s="2012">
        <f t="shared" si="13"/>
        <v>136.6028097980317</v>
      </c>
    </row>
    <row r="424" spans="2:36" x14ac:dyDescent="0.25">
      <c r="B424" s="1981">
        <v>2090</v>
      </c>
      <c r="C424" s="1992">
        <v>1479.9456264553125</v>
      </c>
      <c r="D424" s="1983"/>
      <c r="E424" s="1984">
        <v>2090</v>
      </c>
      <c r="F424" s="1990">
        <v>122.75947667340446</v>
      </c>
      <c r="H424" s="1981">
        <v>2090</v>
      </c>
      <c r="I424" s="1992">
        <v>969.10925632667454</v>
      </c>
      <c r="J424" s="1987"/>
      <c r="K424" s="1984">
        <v>2090</v>
      </c>
      <c r="L424" s="1990">
        <v>106.81501640660856</v>
      </c>
      <c r="N424" s="1981">
        <v>2090</v>
      </c>
      <c r="O424" s="1992">
        <v>1614.3093575456085</v>
      </c>
      <c r="P424" s="1987"/>
      <c r="Q424" s="1984">
        <v>2090</v>
      </c>
      <c r="R424" s="1990">
        <v>129.15495643385054</v>
      </c>
      <c r="T424" s="1981">
        <v>2090</v>
      </c>
      <c r="U424" s="1992">
        <v>3646.3002210558011</v>
      </c>
      <c r="V424" s="1987"/>
      <c r="W424" s="1989">
        <v>2090</v>
      </c>
      <c r="X424" s="1990">
        <v>186.39256809861951</v>
      </c>
      <c r="Z424" s="1991">
        <v>2090</v>
      </c>
      <c r="AA424" s="1992">
        <v>1504.9477981456014</v>
      </c>
      <c r="AB424" s="1987"/>
      <c r="AC424" s="1989">
        <v>2090</v>
      </c>
      <c r="AD424" s="1990">
        <v>137.63927713357933</v>
      </c>
      <c r="AF424" s="2007">
        <v>2090</v>
      </c>
      <c r="AG424" s="2011">
        <f t="shared" si="12"/>
        <v>1842.9224519057996</v>
      </c>
      <c r="AH424" s="2009"/>
      <c r="AI424" s="2007">
        <v>2090</v>
      </c>
      <c r="AJ424" s="2012">
        <f t="shared" si="13"/>
        <v>136.55225894921247</v>
      </c>
    </row>
    <row r="425" spans="2:36" x14ac:dyDescent="0.25">
      <c r="B425" s="1981">
        <v>2095</v>
      </c>
      <c r="C425" s="1992">
        <v>1479.6423824254427</v>
      </c>
      <c r="D425" s="1983"/>
      <c r="E425" s="1984">
        <v>2095</v>
      </c>
      <c r="F425" s="1990">
        <v>122.65717232706386</v>
      </c>
      <c r="H425" s="1981">
        <v>2095</v>
      </c>
      <c r="I425" s="1992">
        <v>968.60311338790734</v>
      </c>
      <c r="J425" s="1987"/>
      <c r="K425" s="1984">
        <v>2095</v>
      </c>
      <c r="L425" s="1990">
        <v>106.72270522598558</v>
      </c>
      <c r="N425" s="1981">
        <v>2095</v>
      </c>
      <c r="O425" s="1992">
        <v>1614.0251183617343</v>
      </c>
      <c r="P425" s="1987"/>
      <c r="Q425" s="1984">
        <v>2095</v>
      </c>
      <c r="R425" s="1990">
        <v>129.0637228677578</v>
      </c>
      <c r="T425" s="1981">
        <v>2095</v>
      </c>
      <c r="U425" s="1992">
        <v>3645.3257583286604</v>
      </c>
      <c r="V425" s="1987"/>
      <c r="W425" s="1989">
        <v>2095</v>
      </c>
      <c r="X425" s="1990">
        <v>186.28693997599103</v>
      </c>
      <c r="Z425" s="1991">
        <v>2095</v>
      </c>
      <c r="AA425" s="1992">
        <v>1513.6002640710735</v>
      </c>
      <c r="AB425" s="1987"/>
      <c r="AC425" s="1989">
        <v>2095</v>
      </c>
      <c r="AD425" s="1990">
        <v>137.78028466604925</v>
      </c>
      <c r="AF425" s="2007">
        <v>2095</v>
      </c>
      <c r="AG425" s="2011">
        <f t="shared" si="12"/>
        <v>1844.2393273149639</v>
      </c>
      <c r="AH425" s="2009"/>
      <c r="AI425" s="2007">
        <v>2095</v>
      </c>
      <c r="AJ425" s="2012">
        <f t="shared" si="13"/>
        <v>136.50216501256949</v>
      </c>
    </row>
    <row r="426" spans="2:36" x14ac:dyDescent="0.25">
      <c r="B426" s="1981">
        <v>2100</v>
      </c>
      <c r="C426" s="1992">
        <v>1479.3416659451425</v>
      </c>
      <c r="D426" s="1983"/>
      <c r="E426" s="1984">
        <v>2100</v>
      </c>
      <c r="F426" s="1990">
        <v>122.55538448817956</v>
      </c>
      <c r="H426" s="1981">
        <v>2100</v>
      </c>
      <c r="I426" s="1992">
        <v>968.09937880447933</v>
      </c>
      <c r="J426" s="1987"/>
      <c r="K426" s="1984">
        <v>2100</v>
      </c>
      <c r="L426" s="1990">
        <v>106.63083362241326</v>
      </c>
      <c r="N426" s="1981">
        <v>2100</v>
      </c>
      <c r="O426" s="1992">
        <v>1613.7422326977828</v>
      </c>
      <c r="P426" s="1987"/>
      <c r="Q426" s="1984">
        <v>2100</v>
      </c>
      <c r="R426" s="1990">
        <v>128.972923747218</v>
      </c>
      <c r="T426" s="1981">
        <v>2100</v>
      </c>
      <c r="U426" s="1992">
        <v>3644.3525838401865</v>
      </c>
      <c r="V426" s="1987"/>
      <c r="W426" s="1989">
        <v>2100</v>
      </c>
      <c r="X426" s="1990">
        <v>186.18175070962681</v>
      </c>
      <c r="Z426" s="1991">
        <v>2100</v>
      </c>
      <c r="AA426" s="1992">
        <v>1522.2540182352104</v>
      </c>
      <c r="AB426" s="1987"/>
      <c r="AC426" s="1989">
        <v>2100</v>
      </c>
      <c r="AD426" s="1990">
        <v>137.92173105478372</v>
      </c>
      <c r="AF426" s="2007">
        <v>2100</v>
      </c>
      <c r="AG426" s="2011">
        <f t="shared" si="12"/>
        <v>1845.5579759045606</v>
      </c>
      <c r="AH426" s="2009"/>
      <c r="AI426" s="2007">
        <v>2100</v>
      </c>
      <c r="AJ426" s="2012">
        <f t="shared" si="13"/>
        <v>136.45252472444426</v>
      </c>
    </row>
    <row r="427" spans="2:36" x14ac:dyDescent="0.25">
      <c r="B427" s="1981">
        <v>2105</v>
      </c>
      <c r="C427" s="1992">
        <v>1479.0434591319954</v>
      </c>
      <c r="D427" s="1983"/>
      <c r="E427" s="1984">
        <v>2105</v>
      </c>
      <c r="F427" s="1990">
        <v>122.4541094761761</v>
      </c>
      <c r="H427" s="1981">
        <v>2105</v>
      </c>
      <c r="I427" s="1992">
        <v>967.5980354212976</v>
      </c>
      <c r="J427" s="1987"/>
      <c r="K427" s="1984">
        <v>2105</v>
      </c>
      <c r="L427" s="1990">
        <v>106.53939846351345</v>
      </c>
      <c r="N427" s="1981">
        <v>2105</v>
      </c>
      <c r="O427" s="1992">
        <v>1613.4606909087186</v>
      </c>
      <c r="P427" s="1987"/>
      <c r="Q427" s="1984">
        <v>2105</v>
      </c>
      <c r="R427" s="1990">
        <v>128.88255597641952</v>
      </c>
      <c r="T427" s="1981">
        <v>2105</v>
      </c>
      <c r="U427" s="1992">
        <v>3643.3806884105215</v>
      </c>
      <c r="V427" s="1987"/>
      <c r="W427" s="1989">
        <v>2105</v>
      </c>
      <c r="X427" s="1990">
        <v>186.07699717228513</v>
      </c>
      <c r="Z427" s="1991">
        <v>2105</v>
      </c>
      <c r="AA427" s="1992">
        <v>1530.9090514581599</v>
      </c>
      <c r="AB427" s="1987"/>
      <c r="AC427" s="1989">
        <v>2105</v>
      </c>
      <c r="AD427" s="1990">
        <v>138.06361317254058</v>
      </c>
      <c r="AF427" s="2007">
        <v>2105</v>
      </c>
      <c r="AG427" s="2011">
        <f t="shared" si="12"/>
        <v>1846.8783850661384</v>
      </c>
      <c r="AH427" s="2009"/>
      <c r="AI427" s="2007">
        <v>2105</v>
      </c>
      <c r="AJ427" s="2012">
        <f t="shared" si="13"/>
        <v>136.40333485218696</v>
      </c>
    </row>
    <row r="428" spans="2:36" x14ac:dyDescent="0.25">
      <c r="B428" s="1981">
        <v>2110</v>
      </c>
      <c r="C428" s="1992">
        <v>1478.7477442723298</v>
      </c>
      <c r="D428" s="1983"/>
      <c r="E428" s="1984">
        <v>2110</v>
      </c>
      <c r="F428" s="1990">
        <v>122.35334364536463</v>
      </c>
      <c r="H428" s="1981">
        <v>2110</v>
      </c>
      <c r="I428" s="1992">
        <v>967.09906624583891</v>
      </c>
      <c r="J428" s="1987"/>
      <c r="K428" s="1984">
        <v>2110</v>
      </c>
      <c r="L428" s="1990">
        <v>106.44839664659888</v>
      </c>
      <c r="N428" s="1981">
        <v>2110</v>
      </c>
      <c r="O428" s="1992">
        <v>1613.1804834409313</v>
      </c>
      <c r="P428" s="1987"/>
      <c r="Q428" s="1984">
        <v>2110</v>
      </c>
      <c r="R428" s="1990">
        <v>128.79261648889494</v>
      </c>
      <c r="T428" s="1981">
        <v>2110</v>
      </c>
      <c r="U428" s="1992">
        <v>3642.4100629468417</v>
      </c>
      <c r="V428" s="1987"/>
      <c r="W428" s="1989">
        <v>2110</v>
      </c>
      <c r="X428" s="1990">
        <v>185.97267626636679</v>
      </c>
      <c r="Z428" s="1991">
        <v>2110</v>
      </c>
      <c r="AA428" s="1992">
        <v>1539.565354647091</v>
      </c>
      <c r="AB428" s="1987"/>
      <c r="AC428" s="1989">
        <v>2110</v>
      </c>
      <c r="AD428" s="1990">
        <v>138.20592792172093</v>
      </c>
      <c r="AF428" s="2007">
        <v>2110</v>
      </c>
      <c r="AG428" s="2011">
        <f t="shared" si="12"/>
        <v>1848.2005423106064</v>
      </c>
      <c r="AH428" s="2009"/>
      <c r="AI428" s="2007">
        <v>2110</v>
      </c>
      <c r="AJ428" s="2012">
        <f t="shared" si="13"/>
        <v>136.35459219378922</v>
      </c>
    </row>
    <row r="429" spans="2:36" x14ac:dyDescent="0.25">
      <c r="B429" s="1981">
        <v>2115</v>
      </c>
      <c r="C429" s="1992">
        <v>1478.4545038192221</v>
      </c>
      <c r="D429" s="1983"/>
      <c r="E429" s="1984">
        <v>2115</v>
      </c>
      <c r="F429" s="1990">
        <v>122.2530833845309</v>
      </c>
      <c r="H429" s="1981">
        <v>2115</v>
      </c>
      <c r="I429" s="1992">
        <v>966.60245444622581</v>
      </c>
      <c r="J429" s="1987"/>
      <c r="K429" s="1984">
        <v>2115</v>
      </c>
      <c r="L429" s="1990">
        <v>106.35782509832232</v>
      </c>
      <c r="N429" s="1981">
        <v>2115</v>
      </c>
      <c r="O429" s="1992">
        <v>1612.9016008311473</v>
      </c>
      <c r="P429" s="1987"/>
      <c r="Q429" s="1984">
        <v>2115</v>
      </c>
      <c r="R429" s="1990">
        <v>128.70310224717412</v>
      </c>
      <c r="T429" s="1981">
        <v>2115</v>
      </c>
      <c r="U429" s="1992">
        <v>3641.4406984422894</v>
      </c>
      <c r="V429" s="1987"/>
      <c r="W429" s="1989">
        <v>2115</v>
      </c>
      <c r="X429" s="1990">
        <v>185.86878492356311</v>
      </c>
      <c r="Z429" s="1991">
        <v>2115</v>
      </c>
      <c r="AA429" s="1992">
        <v>1548.2229187951509</v>
      </c>
      <c r="AB429" s="1987"/>
      <c r="AC429" s="1989">
        <v>2115</v>
      </c>
      <c r="AD429" s="1990">
        <v>138.34867223401582</v>
      </c>
      <c r="AF429" s="2007">
        <v>2115</v>
      </c>
      <c r="AG429" s="2011">
        <f t="shared" si="12"/>
        <v>1849.5244352668074</v>
      </c>
      <c r="AH429" s="2009"/>
      <c r="AI429" s="2007">
        <v>2115</v>
      </c>
      <c r="AJ429" s="2012">
        <f t="shared" si="13"/>
        <v>136.30629357752125</v>
      </c>
    </row>
    <row r="430" spans="2:36" x14ac:dyDescent="0.25">
      <c r="B430" s="1981">
        <v>2120</v>
      </c>
      <c r="C430" s="1992">
        <v>1478.1637203905418</v>
      </c>
      <c r="D430" s="1983"/>
      <c r="E430" s="1984">
        <v>2120</v>
      </c>
      <c r="F430" s="1990">
        <v>122.15332511652907</v>
      </c>
      <c r="H430" s="1981">
        <v>2120</v>
      </c>
      <c r="I430" s="1992">
        <v>966.10818334933526</v>
      </c>
      <c r="J430" s="1987"/>
      <c r="K430" s="1984">
        <v>2120</v>
      </c>
      <c r="L430" s="1990">
        <v>106.26768077432995</v>
      </c>
      <c r="N430" s="1981">
        <v>2120</v>
      </c>
      <c r="O430" s="1992">
        <v>1612.4543355369592</v>
      </c>
      <c r="P430" s="1987"/>
      <c r="Q430" s="1984">
        <v>2120</v>
      </c>
      <c r="R430" s="1990">
        <v>128.59492351315853</v>
      </c>
      <c r="T430" s="1981">
        <v>2120</v>
      </c>
      <c r="U430" s="1992">
        <v>3640.4725859749869</v>
      </c>
      <c r="V430" s="1987"/>
      <c r="W430" s="1989">
        <v>2120</v>
      </c>
      <c r="X430" s="1990">
        <v>185.76532010451299</v>
      </c>
      <c r="Z430" s="1991">
        <v>2120</v>
      </c>
      <c r="AA430" s="1992">
        <v>1556.8817349804588</v>
      </c>
      <c r="AB430" s="1987"/>
      <c r="AC430" s="1989">
        <v>2120</v>
      </c>
      <c r="AD430" s="1990">
        <v>138.49184307006439</v>
      </c>
      <c r="AF430" s="2007">
        <v>2120</v>
      </c>
      <c r="AG430" s="2011">
        <f t="shared" si="12"/>
        <v>1850.8161120464563</v>
      </c>
      <c r="AH430" s="2009"/>
      <c r="AI430" s="2007">
        <v>2120</v>
      </c>
      <c r="AJ430" s="2012">
        <f t="shared" si="13"/>
        <v>136.25461851571899</v>
      </c>
    </row>
    <row r="431" spans="2:36" x14ac:dyDescent="0.25">
      <c r="B431" s="1981">
        <v>2125</v>
      </c>
      <c r="C431" s="1992">
        <v>1477.8753767670157</v>
      </c>
      <c r="D431" s="1983"/>
      <c r="E431" s="1984">
        <v>2125</v>
      </c>
      <c r="F431" s="1990">
        <v>122.05406529788021</v>
      </c>
      <c r="H431" s="1981">
        <v>2125</v>
      </c>
      <c r="I431" s="1992">
        <v>965.61623643892813</v>
      </c>
      <c r="J431" s="1987"/>
      <c r="K431" s="1984">
        <v>2125</v>
      </c>
      <c r="L431" s="1990">
        <v>106.17796065892125</v>
      </c>
      <c r="N431" s="1981">
        <v>2125</v>
      </c>
      <c r="O431" s="1992">
        <v>1611.9955026507332</v>
      </c>
      <c r="P431" s="1987"/>
      <c r="Q431" s="1984">
        <v>2125</v>
      </c>
      <c r="R431" s="1990">
        <v>128.48571606155227</v>
      </c>
      <c r="T431" s="1981">
        <v>2125</v>
      </c>
      <c r="U431" s="1992">
        <v>3639.5057167070195</v>
      </c>
      <c r="V431" s="1987"/>
      <c r="W431" s="1989">
        <v>2125</v>
      </c>
      <c r="X431" s="1990">
        <v>185.66227879846045</v>
      </c>
      <c r="Z431" s="1991">
        <v>2125</v>
      </c>
      <c r="AA431" s="1992">
        <v>1565.5417943651055</v>
      </c>
      <c r="AB431" s="1987"/>
      <c r="AC431" s="1989">
        <v>2125</v>
      </c>
      <c r="AD431" s="1990">
        <v>138.63543741911027</v>
      </c>
      <c r="AF431" s="2007">
        <v>2125</v>
      </c>
      <c r="AG431" s="2011">
        <f t="shared" si="12"/>
        <v>1852.1069253857604</v>
      </c>
      <c r="AH431" s="2009"/>
      <c r="AI431" s="2007">
        <v>2125</v>
      </c>
      <c r="AJ431" s="2012">
        <f t="shared" si="13"/>
        <v>136.20309164718489</v>
      </c>
    </row>
    <row r="432" spans="2:36" x14ac:dyDescent="0.25">
      <c r="B432" s="1981">
        <v>2130</v>
      </c>
      <c r="C432" s="1992">
        <v>1477.5894558903271</v>
      </c>
      <c r="D432" s="1983"/>
      <c r="E432" s="1984">
        <v>2130</v>
      </c>
      <c r="F432" s="1990">
        <v>121.95530041837776</v>
      </c>
      <c r="H432" s="1981">
        <v>2130</v>
      </c>
      <c r="I432" s="1992">
        <v>965.1265973538126</v>
      </c>
      <c r="J432" s="1987"/>
      <c r="K432" s="1984">
        <v>2130</v>
      </c>
      <c r="L432" s="1990">
        <v>106.08866176471152</v>
      </c>
      <c r="N432" s="1981">
        <v>2130</v>
      </c>
      <c r="O432" s="1992">
        <v>1611.5388239095139</v>
      </c>
      <c r="P432" s="1987"/>
      <c r="Q432" s="1984">
        <v>2130</v>
      </c>
      <c r="R432" s="1990">
        <v>128.37702132098633</v>
      </c>
      <c r="T432" s="1981">
        <v>2130</v>
      </c>
      <c r="U432" s="1992">
        <v>3638.5400818834696</v>
      </c>
      <c r="V432" s="1987"/>
      <c r="W432" s="1989">
        <v>2130</v>
      </c>
      <c r="X432" s="1990">
        <v>185.55965802291925</v>
      </c>
      <c r="Z432" s="1991">
        <v>2130</v>
      </c>
      <c r="AA432" s="1992">
        <v>1574.2030881941671</v>
      </c>
      <c r="AB432" s="1987"/>
      <c r="AC432" s="1989">
        <v>2130</v>
      </c>
      <c r="AD432" s="1990">
        <v>138.77945229866802</v>
      </c>
      <c r="AF432" s="2007">
        <v>2130</v>
      </c>
      <c r="AG432" s="2011">
        <f t="shared" si="12"/>
        <v>1853.3996094462582</v>
      </c>
      <c r="AH432" s="2009"/>
      <c r="AI432" s="2007">
        <v>2130</v>
      </c>
      <c r="AJ432" s="2012">
        <f t="shared" si="13"/>
        <v>136.1520187651326</v>
      </c>
    </row>
    <row r="433" spans="2:36" x14ac:dyDescent="0.25">
      <c r="B433" s="1981">
        <v>2135</v>
      </c>
      <c r="C433" s="1992">
        <v>1477.3059408612303</v>
      </c>
      <c r="D433" s="1983"/>
      <c r="E433" s="1984">
        <v>2135</v>
      </c>
      <c r="F433" s="1990">
        <v>121.85702700069733</v>
      </c>
      <c r="H433" s="1981">
        <v>2135</v>
      </c>
      <c r="I433" s="1992">
        <v>964.63924988602412</v>
      </c>
      <c r="J433" s="1987"/>
      <c r="K433" s="1984">
        <v>2135</v>
      </c>
      <c r="L433" s="1990">
        <v>105.99978113230145</v>
      </c>
      <c r="N433" s="1981">
        <v>2135</v>
      </c>
      <c r="O433" s="1992">
        <v>1611.0842841787914</v>
      </c>
      <c r="P433" s="1987"/>
      <c r="Q433" s="1984">
        <v>2135</v>
      </c>
      <c r="R433" s="1990">
        <v>128.26883568927562</v>
      </c>
      <c r="T433" s="1981">
        <v>2135</v>
      </c>
      <c r="U433" s="1992">
        <v>3637.5756728314186</v>
      </c>
      <c r="V433" s="1987"/>
      <c r="W433" s="1989">
        <v>2135</v>
      </c>
      <c r="X433" s="1990">
        <v>185.45745482334286</v>
      </c>
      <c r="Z433" s="1991">
        <v>2135</v>
      </c>
      <c r="AA433" s="1992">
        <v>1582.8656077947294</v>
      </c>
      <c r="AB433" s="1987"/>
      <c r="AC433" s="1989">
        <v>2135</v>
      </c>
      <c r="AD433" s="1990">
        <v>138.92388475419006</v>
      </c>
      <c r="AF433" s="2007">
        <v>2135</v>
      </c>
      <c r="AG433" s="2011">
        <f t="shared" si="12"/>
        <v>1854.6941511104385</v>
      </c>
      <c r="AH433" s="2009"/>
      <c r="AI433" s="2007">
        <v>2135</v>
      </c>
      <c r="AJ433" s="2012">
        <f t="shared" si="13"/>
        <v>136.10139667996145</v>
      </c>
    </row>
    <row r="434" spans="2:36" x14ac:dyDescent="0.25">
      <c r="B434" s="1981">
        <v>2140</v>
      </c>
      <c r="C434" s="1992">
        <v>1477.0248149377053</v>
      </c>
      <c r="D434" s="1983"/>
      <c r="E434" s="1984">
        <v>2140</v>
      </c>
      <c r="F434" s="1990">
        <v>121.75924160001324</v>
      </c>
      <c r="H434" s="1981">
        <v>2140</v>
      </c>
      <c r="I434" s="1992">
        <v>964.1541779790391</v>
      </c>
      <c r="J434" s="1987"/>
      <c r="K434" s="1984">
        <v>2140</v>
      </c>
      <c r="L434" s="1990">
        <v>105.91131582994939</v>
      </c>
      <c r="N434" s="1981">
        <v>2140</v>
      </c>
      <c r="O434" s="1992">
        <v>1610.6318684655025</v>
      </c>
      <c r="P434" s="1987"/>
      <c r="Q434" s="1984">
        <v>2140</v>
      </c>
      <c r="R434" s="1990">
        <v>128.16115559790023</v>
      </c>
      <c r="T434" s="1981">
        <v>2140</v>
      </c>
      <c r="U434" s="1992">
        <v>3636.6124809590156</v>
      </c>
      <c r="V434" s="1987"/>
      <c r="W434" s="1989">
        <v>2140</v>
      </c>
      <c r="X434" s="1990">
        <v>185.35566627279681</v>
      </c>
      <c r="Z434" s="1991">
        <v>2140</v>
      </c>
      <c r="AA434" s="1992">
        <v>1591.5293445749373</v>
      </c>
      <c r="AB434" s="1987"/>
      <c r="AC434" s="1989">
        <v>2140</v>
      </c>
      <c r="AD434" s="1990">
        <v>139.06873185874269</v>
      </c>
      <c r="AF434" s="2007">
        <v>2140</v>
      </c>
      <c r="AG434" s="2011">
        <f t="shared" si="12"/>
        <v>1855.9905373832401</v>
      </c>
      <c r="AH434" s="2009"/>
      <c r="AI434" s="2007">
        <v>2140</v>
      </c>
      <c r="AJ434" s="2012">
        <f t="shared" si="13"/>
        <v>136.05122223188047</v>
      </c>
    </row>
    <row r="435" spans="2:36" x14ac:dyDescent="0.25">
      <c r="B435" s="1981">
        <v>2145</v>
      </c>
      <c r="C435" s="1992">
        <v>1476.7460615331261</v>
      </c>
      <c r="D435" s="1983"/>
      <c r="E435" s="1984">
        <v>2145</v>
      </c>
      <c r="F435" s="1990">
        <v>121.6619408036188</v>
      </c>
      <c r="H435" s="1981">
        <v>2145</v>
      </c>
      <c r="I435" s="1992">
        <v>963.67136572600828</v>
      </c>
      <c r="J435" s="1987"/>
      <c r="K435" s="1984">
        <v>2145</v>
      </c>
      <c r="L435" s="1990">
        <v>105.8232629532492</v>
      </c>
      <c r="N435" s="1981">
        <v>2145</v>
      </c>
      <c r="O435" s="1992">
        <v>1610.1815619163788</v>
      </c>
      <c r="P435" s="1987"/>
      <c r="Q435" s="1984">
        <v>2145</v>
      </c>
      <c r="R435" s="1990">
        <v>128.05397751161249</v>
      </c>
      <c r="T435" s="1981">
        <v>2145</v>
      </c>
      <c r="U435" s="1992">
        <v>3635.6504977545105</v>
      </c>
      <c r="V435" s="1987"/>
      <c r="W435" s="1989">
        <v>2145</v>
      </c>
      <c r="X435" s="1990">
        <v>185.25428947163743</v>
      </c>
      <c r="Z435" s="1991">
        <v>2145</v>
      </c>
      <c r="AA435" s="1992">
        <v>1600.1942900230456</v>
      </c>
      <c r="AB435" s="1987"/>
      <c r="AC435" s="1989">
        <v>2145</v>
      </c>
      <c r="AD435" s="1990">
        <v>139.21399071268169</v>
      </c>
      <c r="AF435" s="2007">
        <v>2145</v>
      </c>
      <c r="AG435" s="2011">
        <f t="shared" si="12"/>
        <v>1857.2887553906141</v>
      </c>
      <c r="AH435" s="2009"/>
      <c r="AI435" s="2007">
        <v>2145</v>
      </c>
      <c r="AJ435" s="2012">
        <f t="shared" si="13"/>
        <v>136.00149229055995</v>
      </c>
    </row>
    <row r="436" spans="2:36" x14ac:dyDescent="0.25">
      <c r="B436" s="1981">
        <v>2150</v>
      </c>
      <c r="C436" s="1992">
        <v>1476.4696642144611</v>
      </c>
      <c r="D436" s="1983"/>
      <c r="E436" s="1984">
        <v>2150</v>
      </c>
      <c r="F436" s="1990">
        <v>121.56512123055435</v>
      </c>
      <c r="H436" s="1981">
        <v>2150</v>
      </c>
      <c r="I436" s="1992">
        <v>963.19079736801757</v>
      </c>
      <c r="J436" s="1987"/>
      <c r="K436" s="1984">
        <v>2150</v>
      </c>
      <c r="L436" s="1990">
        <v>105.7356196248128</v>
      </c>
      <c r="N436" s="1981">
        <v>2150</v>
      </c>
      <c r="O436" s="1992">
        <v>1609.7333498163198</v>
      </c>
      <c r="P436" s="1987"/>
      <c r="Q436" s="1984">
        <v>2150</v>
      </c>
      <c r="R436" s="1990">
        <v>127.94729792805168</v>
      </c>
      <c r="T436" s="1981">
        <v>2150</v>
      </c>
      <c r="U436" s="1992">
        <v>3634.689714785341</v>
      </c>
      <c r="V436" s="1987"/>
      <c r="W436" s="1989">
        <v>2150</v>
      </c>
      <c r="X436" s="1990">
        <v>185.15332154719454</v>
      </c>
      <c r="Z436" s="1991">
        <v>2150</v>
      </c>
      <c r="AA436" s="1992">
        <v>1608.8604357064867</v>
      </c>
      <c r="AB436" s="1987"/>
      <c r="AC436" s="1989">
        <v>2150</v>
      </c>
      <c r="AD436" s="1990">
        <v>139.35965844333757</v>
      </c>
      <c r="AF436" s="2007">
        <v>2150</v>
      </c>
      <c r="AG436" s="2011">
        <f t="shared" si="12"/>
        <v>1858.5887923781252</v>
      </c>
      <c r="AH436" s="2009"/>
      <c r="AI436" s="2007">
        <v>2150</v>
      </c>
      <c r="AJ436" s="2012">
        <f t="shared" si="13"/>
        <v>135.95220375479022</v>
      </c>
    </row>
    <row r="437" spans="2:36" x14ac:dyDescent="0.25">
      <c r="B437" s="1981">
        <v>2155</v>
      </c>
      <c r="C437" s="1992">
        <v>1476.1956067004983</v>
      </c>
      <c r="D437" s="1983"/>
      <c r="E437" s="1984">
        <v>2155</v>
      </c>
      <c r="F437" s="1990">
        <v>121.46877953123723</v>
      </c>
      <c r="H437" s="1981">
        <v>2155</v>
      </c>
      <c r="I437" s="1992">
        <v>962.7124572923716</v>
      </c>
      <c r="J437" s="1987"/>
      <c r="K437" s="1984">
        <v>2155</v>
      </c>
      <c r="L437" s="1990">
        <v>105.64838299395615</v>
      </c>
      <c r="N437" s="1981">
        <v>2155</v>
      </c>
      <c r="O437" s="1992">
        <v>1609.2872175867949</v>
      </c>
      <c r="P437" s="1987"/>
      <c r="Q437" s="1984">
        <v>2155</v>
      </c>
      <c r="R437" s="1990">
        <v>127.84111337736151</v>
      </c>
      <c r="T437" s="1981">
        <v>2155</v>
      </c>
      <c r="U437" s="1992">
        <v>3633.7301236971966</v>
      </c>
      <c r="V437" s="1987"/>
      <c r="W437" s="1989">
        <v>2155</v>
      </c>
      <c r="X437" s="1990">
        <v>185.05275965345882</v>
      </c>
      <c r="Z437" s="1991">
        <v>2155</v>
      </c>
      <c r="AA437" s="1992">
        <v>1617.5277732709558</v>
      </c>
      <c r="AB437" s="1987"/>
      <c r="AC437" s="1989">
        <v>2155</v>
      </c>
      <c r="AD437" s="1990">
        <v>139.50573220470034</v>
      </c>
      <c r="AF437" s="2007">
        <v>2155</v>
      </c>
      <c r="AG437" s="2011">
        <f t="shared" si="12"/>
        <v>1859.8906357095634</v>
      </c>
      <c r="AH437" s="2009"/>
      <c r="AI437" s="2007">
        <v>2155</v>
      </c>
      <c r="AJ437" s="2012">
        <f t="shared" si="13"/>
        <v>135.90335355214279</v>
      </c>
    </row>
    <row r="438" spans="2:36" x14ac:dyDescent="0.25">
      <c r="B438" s="1981">
        <v>2160</v>
      </c>
      <c r="C438" s="1992">
        <v>1475.9238728600915</v>
      </c>
      <c r="D438" s="1983"/>
      <c r="E438" s="1984">
        <v>2160</v>
      </c>
      <c r="F438" s="1990">
        <v>121.3729123871</v>
      </c>
      <c r="H438" s="1981">
        <v>2160</v>
      </c>
      <c r="I438" s="1992">
        <v>962.23633003090242</v>
      </c>
      <c r="J438" s="1987"/>
      <c r="K438" s="1984">
        <v>2160</v>
      </c>
      <c r="L438" s="1990">
        <v>105.56155023639056</v>
      </c>
      <c r="N438" s="1981">
        <v>2160</v>
      </c>
      <c r="O438" s="1992">
        <v>1608.8431507842588</v>
      </c>
      <c r="P438" s="1987"/>
      <c r="Q438" s="1984">
        <v>2160</v>
      </c>
      <c r="R438" s="1990">
        <v>127.73542042181326</v>
      </c>
      <c r="T438" s="1981">
        <v>2160</v>
      </c>
      <c r="U438" s="1992">
        <v>3632.7717162131294</v>
      </c>
      <c r="V438" s="1987"/>
      <c r="W438" s="1989">
        <v>2160</v>
      </c>
      <c r="X438" s="1990">
        <v>184.95260097077229</v>
      </c>
      <c r="Z438" s="1991">
        <v>2160</v>
      </c>
      <c r="AA438" s="1992">
        <v>1626.1962944394991</v>
      </c>
      <c r="AB438" s="1987"/>
      <c r="AC438" s="1989">
        <v>2160</v>
      </c>
      <c r="AD438" s="1990">
        <v>139.65220917711241</v>
      </c>
      <c r="AF438" s="2007">
        <v>2160</v>
      </c>
      <c r="AG438" s="2011">
        <f t="shared" si="12"/>
        <v>1861.1942728655763</v>
      </c>
      <c r="AH438" s="2009"/>
      <c r="AI438" s="2007">
        <v>2160</v>
      </c>
      <c r="AJ438" s="2012">
        <f t="shared" si="13"/>
        <v>135.85493863863772</v>
      </c>
    </row>
    <row r="439" spans="2:36" x14ac:dyDescent="0.25">
      <c r="B439" s="1981">
        <v>2165</v>
      </c>
      <c r="C439" s="1992">
        <v>1475.6544467104345</v>
      </c>
      <c r="D439" s="1983"/>
      <c r="E439" s="1984">
        <v>2165</v>
      </c>
      <c r="F439" s="1990">
        <v>121.27751651023125</v>
      </c>
      <c r="H439" s="1981">
        <v>2165</v>
      </c>
      <c r="I439" s="1992">
        <v>961.76240025830009</v>
      </c>
      <c r="J439" s="1987"/>
      <c r="K439" s="1984">
        <v>2165</v>
      </c>
      <c r="L439" s="1990">
        <v>105.47511855391747</v>
      </c>
      <c r="N439" s="1981">
        <v>2165</v>
      </c>
      <c r="O439" s="1992">
        <v>1608.4011350985932</v>
      </c>
      <c r="P439" s="1987"/>
      <c r="Q439" s="1984">
        <v>2165</v>
      </c>
      <c r="R439" s="1990">
        <v>127.630215655436</v>
      </c>
      <c r="T439" s="1981">
        <v>2165</v>
      </c>
      <c r="U439" s="1992">
        <v>3631.8144841326448</v>
      </c>
      <c r="V439" s="1987"/>
      <c r="W439" s="1989">
        <v>2165</v>
      </c>
      <c r="X439" s="1990">
        <v>184.85284270552498</v>
      </c>
      <c r="Z439" s="1991">
        <v>2165</v>
      </c>
      <c r="AA439" s="1992">
        <v>1634.8659910116278</v>
      </c>
      <c r="AB439" s="1987"/>
      <c r="AC439" s="1989">
        <v>2165</v>
      </c>
      <c r="AD439" s="1990">
        <v>139.79908656696389</v>
      </c>
      <c r="AF439" s="2007">
        <v>2165</v>
      </c>
      <c r="AG439" s="2011">
        <f t="shared" si="12"/>
        <v>1862.4996914423202</v>
      </c>
      <c r="AH439" s="2009"/>
      <c r="AI439" s="2007">
        <v>2165</v>
      </c>
      <c r="AJ439" s="2012">
        <f t="shared" si="13"/>
        <v>135.80695599841471</v>
      </c>
    </row>
    <row r="440" spans="2:36" x14ac:dyDescent="0.25">
      <c r="B440" s="1981">
        <v>2170</v>
      </c>
      <c r="C440" s="1992">
        <v>1475.387312415357</v>
      </c>
      <c r="D440" s="1983"/>
      <c r="E440" s="1984">
        <v>2170</v>
      </c>
      <c r="F440" s="1990">
        <v>121.18258864302321</v>
      </c>
      <c r="H440" s="1981">
        <v>2170</v>
      </c>
      <c r="I440" s="1992">
        <v>961.29065279046711</v>
      </c>
      <c r="J440" s="1987"/>
      <c r="K440" s="1984">
        <v>2170</v>
      </c>
      <c r="L440" s="1990">
        <v>105.38908517412874</v>
      </c>
      <c r="N440" s="1981">
        <v>2170</v>
      </c>
      <c r="O440" s="1992">
        <v>1607.9611563515714</v>
      </c>
      <c r="P440" s="1987"/>
      <c r="Q440" s="1984">
        <v>2170</v>
      </c>
      <c r="R440" s="1990">
        <v>127.52549570365063</v>
      </c>
      <c r="T440" s="1981">
        <v>2170</v>
      </c>
      <c r="U440" s="1992">
        <v>3630.8584193308366</v>
      </c>
      <c r="V440" s="1987"/>
      <c r="W440" s="1989">
        <v>2170</v>
      </c>
      <c r="X440" s="1990">
        <v>184.7534820898544</v>
      </c>
      <c r="Z440" s="1991">
        <v>2170</v>
      </c>
      <c r="AA440" s="1992">
        <v>1643.5368548624313</v>
      </c>
      <c r="AB440" s="1987"/>
      <c r="AC440" s="1989">
        <v>2170</v>
      </c>
      <c r="AD440" s="1990">
        <v>139.94636160639175</v>
      </c>
      <c r="AF440" s="2007">
        <v>2170</v>
      </c>
      <c r="AG440" s="2011">
        <f t="shared" si="12"/>
        <v>1863.8068791501325</v>
      </c>
      <c r="AH440" s="2009"/>
      <c r="AI440" s="2007">
        <v>2170</v>
      </c>
      <c r="AJ440" s="2012">
        <f t="shared" si="13"/>
        <v>135.75940264340974</v>
      </c>
    </row>
    <row r="441" spans="2:36" x14ac:dyDescent="0.25">
      <c r="B441" s="1981">
        <v>2175</v>
      </c>
      <c r="C441" s="1992">
        <v>1475.1224542836446</v>
      </c>
      <c r="D441" s="1983"/>
      <c r="E441" s="1984">
        <v>2175</v>
      </c>
      <c r="F441" s="1990">
        <v>121.08812555782312</v>
      </c>
      <c r="H441" s="1981">
        <v>2175</v>
      </c>
      <c r="I441" s="1992">
        <v>960.82107258289648</v>
      </c>
      <c r="J441" s="1987"/>
      <c r="K441" s="1984">
        <v>2175</v>
      </c>
      <c r="L441" s="1990">
        <v>105.30344735010918</v>
      </c>
      <c r="N441" s="1981">
        <v>2175</v>
      </c>
      <c r="O441" s="1992">
        <v>1607.52320049534</v>
      </c>
      <c r="P441" s="1987"/>
      <c r="Q441" s="1984">
        <v>2175</v>
      </c>
      <c r="R441" s="1990">
        <v>127.42125722290776</v>
      </c>
      <c r="T441" s="1981">
        <v>2175</v>
      </c>
      <c r="U441" s="1992">
        <v>3629.903513757507</v>
      </c>
      <c r="V441" s="1987"/>
      <c r="W441" s="1989">
        <v>2175</v>
      </c>
      <c r="X441" s="1990">
        <v>184.65451638134985</v>
      </c>
      <c r="Z441" s="1991">
        <v>2175</v>
      </c>
      <c r="AA441" s="1992">
        <v>1652.2088779417145</v>
      </c>
      <c r="AB441" s="1987"/>
      <c r="AC441" s="1989">
        <v>2175</v>
      </c>
      <c r="AD441" s="1990">
        <v>140.09403155298583</v>
      </c>
      <c r="AF441" s="2007">
        <v>2175</v>
      </c>
      <c r="AG441" s="2011">
        <f t="shared" si="12"/>
        <v>1865.1158238122202</v>
      </c>
      <c r="AH441" s="2009"/>
      <c r="AI441" s="2007">
        <v>2175</v>
      </c>
      <c r="AJ441" s="2012">
        <f t="shared" si="13"/>
        <v>135.71227561303516</v>
      </c>
    </row>
    <row r="442" spans="2:36" x14ac:dyDescent="0.25">
      <c r="B442" s="1981">
        <v>2180</v>
      </c>
      <c r="C442" s="1992">
        <v>1474.8598567673816</v>
      </c>
      <c r="D442" s="1983"/>
      <c r="E442" s="1984">
        <v>2180</v>
      </c>
      <c r="F442" s="1990">
        <v>120.99412405658961</v>
      </c>
      <c r="H442" s="1981">
        <v>2180</v>
      </c>
      <c r="I442" s="1992">
        <v>960.3536447290702</v>
      </c>
      <c r="J442" s="1987"/>
      <c r="K442" s="1984">
        <v>2180</v>
      </c>
      <c r="L442" s="1990">
        <v>105.2182023601446</v>
      </c>
      <c r="N442" s="1981">
        <v>2180</v>
      </c>
      <c r="O442" s="1992">
        <v>1607.0872536109273</v>
      </c>
      <c r="P442" s="1987"/>
      <c r="Q442" s="1984">
        <v>2180</v>
      </c>
      <c r="R442" s="1990">
        <v>127.31749690033338</v>
      </c>
      <c r="T442" s="1981">
        <v>2180</v>
      </c>
      <c r="U442" s="1992">
        <v>3628.9497594363124</v>
      </c>
      <c r="V442" s="1987"/>
      <c r="W442" s="1989">
        <v>2180</v>
      </c>
      <c r="X442" s="1990">
        <v>184.55594286275985</v>
      </c>
      <c r="Z442" s="1991">
        <v>2180</v>
      </c>
      <c r="AA442" s="1992">
        <v>1660.8820522731319</v>
      </c>
      <c r="AB442" s="1987"/>
      <c r="AC442" s="1989">
        <v>2180</v>
      </c>
      <c r="AD442" s="1990">
        <v>140.24209368949462</v>
      </c>
      <c r="AF442" s="2007">
        <v>2180</v>
      </c>
      <c r="AG442" s="2011">
        <f t="shared" si="12"/>
        <v>1866.4265133633646</v>
      </c>
      <c r="AH442" s="2009"/>
      <c r="AI442" s="2007">
        <v>2180</v>
      </c>
      <c r="AJ442" s="2012">
        <f t="shared" si="13"/>
        <v>135.66557197386442</v>
      </c>
    </row>
    <row r="443" spans="2:36" x14ac:dyDescent="0.25">
      <c r="B443" s="1981">
        <v>2185</v>
      </c>
      <c r="C443" s="1992">
        <v>1474.5995044603173</v>
      </c>
      <c r="D443" s="1983"/>
      <c r="E443" s="1984">
        <v>2185</v>
      </c>
      <c r="F443" s="1990">
        <v>120.90058097055402</v>
      </c>
      <c r="H443" s="1981">
        <v>2185</v>
      </c>
      <c r="I443" s="1992">
        <v>959.88835445888128</v>
      </c>
      <c r="J443" s="1987"/>
      <c r="K443" s="1984">
        <v>2185</v>
      </c>
      <c r="L443" s="1990">
        <v>105.13334750743408</v>
      </c>
      <c r="N443" s="1981">
        <v>2185</v>
      </c>
      <c r="O443" s="1992">
        <v>1606.6533019067629</v>
      </c>
      <c r="P443" s="1987"/>
      <c r="Q443" s="1984">
        <v>2185</v>
      </c>
      <c r="R443" s="1990">
        <v>127.21421145337726</v>
      </c>
      <c r="T443" s="1981">
        <v>2185</v>
      </c>
      <c r="U443" s="1992">
        <v>3627.9971484639195</v>
      </c>
      <c r="V443" s="1987"/>
      <c r="W443" s="1989">
        <v>2185</v>
      </c>
      <c r="X443" s="1990">
        <v>184.45775884170553</v>
      </c>
      <c r="Z443" s="1991">
        <v>2185</v>
      </c>
      <c r="AA443" s="1992">
        <v>1669.5563699533516</v>
      </c>
      <c r="AB443" s="1987"/>
      <c r="AC443" s="1989">
        <v>2185</v>
      </c>
      <c r="AD443" s="1990">
        <v>140.39054532353876</v>
      </c>
      <c r="AF443" s="2007">
        <v>2185</v>
      </c>
      <c r="AG443" s="2011">
        <f t="shared" si="12"/>
        <v>1867.7389358486466</v>
      </c>
      <c r="AH443" s="2009"/>
      <c r="AI443" s="2007">
        <v>2185</v>
      </c>
      <c r="AJ443" s="2012">
        <f t="shared" si="13"/>
        <v>135.61928881932192</v>
      </c>
    </row>
    <row r="444" spans="2:36" x14ac:dyDescent="0.25">
      <c r="B444" s="1981">
        <v>2190</v>
      </c>
      <c r="C444" s="1992">
        <v>1474.3413820962535</v>
      </c>
      <c r="D444" s="1983"/>
      <c r="E444" s="1984">
        <v>2190</v>
      </c>
      <c r="F444" s="1990">
        <v>120.80749315988599</v>
      </c>
      <c r="H444" s="1981">
        <v>2190</v>
      </c>
      <c r="I444" s="1992">
        <v>959.42518713707614</v>
      </c>
      <c r="J444" s="1987"/>
      <c r="K444" s="1984">
        <v>2190</v>
      </c>
      <c r="L444" s="1990">
        <v>105.04888011980427</v>
      </c>
      <c r="N444" s="1981">
        <v>2190</v>
      </c>
      <c r="O444" s="1992">
        <v>1606.2213317172298</v>
      </c>
      <c r="P444" s="1987"/>
      <c r="Q444" s="1984">
        <v>2190</v>
      </c>
      <c r="R444" s="1990">
        <v>127.11139762946671</v>
      </c>
      <c r="T444" s="1981">
        <v>2190</v>
      </c>
      <c r="U444" s="1992">
        <v>3627.0456730091751</v>
      </c>
      <c r="V444" s="1987"/>
      <c r="W444" s="1989">
        <v>2190</v>
      </c>
      <c r="X444" s="1990">
        <v>184.35996165039538</v>
      </c>
      <c r="Z444" s="1991">
        <v>2190</v>
      </c>
      <c r="AA444" s="1992">
        <v>1678.231823151219</v>
      </c>
      <c r="AB444" s="1987"/>
      <c r="AC444" s="1989">
        <v>2190</v>
      </c>
      <c r="AD444" s="1990">
        <v>140.53938378732713</v>
      </c>
      <c r="AF444" s="2007">
        <v>2190</v>
      </c>
      <c r="AG444" s="2011">
        <f t="shared" si="12"/>
        <v>1869.0530794221909</v>
      </c>
      <c r="AH444" s="2009"/>
      <c r="AI444" s="2007">
        <v>2190</v>
      </c>
      <c r="AJ444" s="2012">
        <f t="shared" si="13"/>
        <v>135.57342326937589</v>
      </c>
    </row>
    <row r="445" spans="2:36" x14ac:dyDescent="0.25">
      <c r="B445" s="1981">
        <v>2195</v>
      </c>
      <c r="C445" s="1992">
        <v>1474.0854745474539</v>
      </c>
      <c r="D445" s="1983"/>
      <c r="E445" s="1984">
        <v>2195</v>
      </c>
      <c r="F445" s="1990">
        <v>120.71485751336483</v>
      </c>
      <c r="H445" s="1981">
        <v>2195</v>
      </c>
      <c r="I445" s="1992">
        <v>958.96412826171979</v>
      </c>
      <c r="J445" s="1987"/>
      <c r="K445" s="1984">
        <v>2195</v>
      </c>
      <c r="L445" s="1990">
        <v>104.96479754943027</v>
      </c>
      <c r="N445" s="1981">
        <v>2195</v>
      </c>
      <c r="O445" s="1992">
        <v>1605.7913295012247</v>
      </c>
      <c r="P445" s="1987"/>
      <c r="Q445" s="1984">
        <v>2195</v>
      </c>
      <c r="R445" s="1990">
        <v>127.00905220566497</v>
      </c>
      <c r="T445" s="1981">
        <v>2195</v>
      </c>
      <c r="U445" s="1992">
        <v>3626.0953253122739</v>
      </c>
      <c r="V445" s="1987"/>
      <c r="W445" s="1989">
        <v>2195</v>
      </c>
      <c r="X445" s="1990">
        <v>184.26254864534579</v>
      </c>
      <c r="Z445" s="1991">
        <v>2195</v>
      </c>
      <c r="AA445" s="1992">
        <v>1686.9084041069295</v>
      </c>
      <c r="AB445" s="1987"/>
      <c r="AC445" s="1989">
        <v>2195</v>
      </c>
      <c r="AD445" s="1990">
        <v>140.68860643737622</v>
      </c>
      <c r="AF445" s="2007">
        <v>2195</v>
      </c>
      <c r="AG445" s="2011">
        <f t="shared" si="12"/>
        <v>1870.3689323459203</v>
      </c>
      <c r="AH445" s="2009"/>
      <c r="AI445" s="2007">
        <v>2195</v>
      </c>
      <c r="AJ445" s="2012">
        <f t="shared" si="13"/>
        <v>135.52797247023642</v>
      </c>
    </row>
    <row r="446" spans="2:36" x14ac:dyDescent="0.25">
      <c r="B446" s="1981">
        <v>2200</v>
      </c>
      <c r="C446" s="1992">
        <v>1473.831766823077</v>
      </c>
      <c r="D446" s="1983"/>
      <c r="E446" s="1984">
        <v>2200</v>
      </c>
      <c r="F446" s="1990">
        <v>120.62267094805283</v>
      </c>
      <c r="H446" s="1981">
        <v>2200</v>
      </c>
      <c r="I446" s="1992">
        <v>958.50516346268023</v>
      </c>
      <c r="J446" s="1987"/>
      <c r="K446" s="1984">
        <v>2200</v>
      </c>
      <c r="L446" s="1990">
        <v>104.88109717255789</v>
      </c>
      <c r="N446" s="1981">
        <v>2200</v>
      </c>
      <c r="O446" s="1992">
        <v>1605.3632818407466</v>
      </c>
      <c r="P446" s="1987"/>
      <c r="Q446" s="1984">
        <v>2200</v>
      </c>
      <c r="R446" s="1990">
        <v>126.90717198833492</v>
      </c>
      <c r="T446" s="1981">
        <v>2200</v>
      </c>
      <c r="U446" s="1992">
        <v>3625.1460976839558</v>
      </c>
      <c r="V446" s="1987"/>
      <c r="W446" s="1989">
        <v>2200</v>
      </c>
      <c r="X446" s="1990">
        <v>184.16551720710501</v>
      </c>
      <c r="Z446" s="1991">
        <v>2200</v>
      </c>
      <c r="AA446" s="1992">
        <v>1695.5861051312252</v>
      </c>
      <c r="AB446" s="1987"/>
      <c r="AC446" s="1989">
        <v>2200</v>
      </c>
      <c r="AD446" s="1990">
        <v>140.83821065423393</v>
      </c>
      <c r="AF446" s="2007">
        <v>2200</v>
      </c>
      <c r="AG446" s="2011">
        <f t="shared" si="12"/>
        <v>1871.6864829883373</v>
      </c>
      <c r="AH446" s="2009"/>
      <c r="AI446" s="2007">
        <v>2200</v>
      </c>
      <c r="AJ446" s="2012">
        <f t="shared" si="13"/>
        <v>135.48293359405693</v>
      </c>
    </row>
    <row r="447" spans="2:36" x14ac:dyDescent="0.25">
      <c r="B447" s="1981">
        <v>2205</v>
      </c>
      <c r="C447" s="1992">
        <v>1473.5802440676298</v>
      </c>
      <c r="D447" s="1983"/>
      <c r="E447" s="1984">
        <v>2205</v>
      </c>
      <c r="F447" s="1990">
        <v>120.53093040897578</v>
      </c>
      <c r="H447" s="1981">
        <v>2205</v>
      </c>
      <c r="I447" s="1992">
        <v>958.0482785001368</v>
      </c>
      <c r="J447" s="1987"/>
      <c r="K447" s="1984">
        <v>2205</v>
      </c>
      <c r="L447" s="1990">
        <v>104.79777638923137</v>
      </c>
      <c r="N447" s="1981">
        <v>2205</v>
      </c>
      <c r="O447" s="1992">
        <v>1604.9371754395006</v>
      </c>
      <c r="P447" s="1987"/>
      <c r="Q447" s="1984">
        <v>2205</v>
      </c>
      <c r="R447" s="1990">
        <v>126.80575381280718</v>
      </c>
      <c r="T447" s="1981">
        <v>2205</v>
      </c>
      <c r="U447" s="1992">
        <v>3624.1979825047151</v>
      </c>
      <c r="V447" s="1987"/>
      <c r="W447" s="1989">
        <v>2205</v>
      </c>
      <c r="X447" s="1990">
        <v>184.06886473998074</v>
      </c>
      <c r="Z447" s="1991">
        <v>2205</v>
      </c>
      <c r="AA447" s="1992">
        <v>1704.2649186045958</v>
      </c>
      <c r="AB447" s="1987"/>
      <c r="AC447" s="1989">
        <v>2205</v>
      </c>
      <c r="AD447" s="1990">
        <v>140.98819384220829</v>
      </c>
      <c r="AF447" s="2007">
        <v>2205</v>
      </c>
      <c r="AG447" s="2011">
        <f t="shared" si="12"/>
        <v>1873.0057198233158</v>
      </c>
      <c r="AH447" s="2009"/>
      <c r="AI447" s="2007">
        <v>2205</v>
      </c>
      <c r="AJ447" s="2012">
        <f t="shared" si="13"/>
        <v>135.43830383864068</v>
      </c>
    </row>
    <row r="448" spans="2:36" x14ac:dyDescent="0.25">
      <c r="B448" s="1981">
        <v>2210</v>
      </c>
      <c r="C448" s="1992">
        <v>1473.3308915594389</v>
      </c>
      <c r="D448" s="1983"/>
      <c r="E448" s="1984">
        <v>2210</v>
      </c>
      <c r="F448" s="1990">
        <v>120.43963286880643</v>
      </c>
      <c r="H448" s="1981">
        <v>2210</v>
      </c>
      <c r="I448" s="1992">
        <v>957.59345926310129</v>
      </c>
      <c r="J448" s="1987"/>
      <c r="K448" s="1984">
        <v>2210</v>
      </c>
      <c r="L448" s="1990">
        <v>104.71483262302424</v>
      </c>
      <c r="N448" s="1981">
        <v>2210</v>
      </c>
      <c r="O448" s="1992">
        <v>1604.5129971215188</v>
      </c>
      <c r="P448" s="1987"/>
      <c r="Q448" s="1984">
        <v>2210</v>
      </c>
      <c r="R448" s="1990">
        <v>126.70479454305088</v>
      </c>
      <c r="T448" s="1981">
        <v>2210</v>
      </c>
      <c r="U448" s="1992">
        <v>3623.2509722239879</v>
      </c>
      <c r="V448" s="1987"/>
      <c r="W448" s="1989">
        <v>2210</v>
      </c>
      <c r="X448" s="1990">
        <v>183.97258867177058</v>
      </c>
      <c r="Z448" s="1991">
        <v>2210</v>
      </c>
      <c r="AA448" s="1992">
        <v>1712.9448369764782</v>
      </c>
      <c r="AB448" s="1987"/>
      <c r="AC448" s="1989">
        <v>2210</v>
      </c>
      <c r="AD448" s="1990">
        <v>141.13855342909685</v>
      </c>
      <c r="AF448" s="2007">
        <v>2210</v>
      </c>
      <c r="AG448" s="2011">
        <f t="shared" si="12"/>
        <v>1874.3266314289049</v>
      </c>
      <c r="AH448" s="2009"/>
      <c r="AI448" s="2007">
        <v>2210</v>
      </c>
      <c r="AJ448" s="2012">
        <f t="shared" si="13"/>
        <v>135.39408042714979</v>
      </c>
    </row>
    <row r="449" spans="2:36" x14ac:dyDescent="0.25">
      <c r="B449" s="1981">
        <v>2215</v>
      </c>
      <c r="C449" s="1992">
        <v>1473.0836947091443</v>
      </c>
      <c r="D449" s="1983"/>
      <c r="E449" s="1984">
        <v>2215</v>
      </c>
      <c r="F449" s="1990">
        <v>120.3487753275522</v>
      </c>
      <c r="H449" s="1981">
        <v>2215</v>
      </c>
      <c r="I449" s="1992">
        <v>957.14069176796932</v>
      </c>
      <c r="J449" s="1987"/>
      <c r="K449" s="1984">
        <v>2215</v>
      </c>
      <c r="L449" s="1990">
        <v>104.63226332077258</v>
      </c>
      <c r="N449" s="1981">
        <v>2215</v>
      </c>
      <c r="O449" s="1992">
        <v>1604.0907338298018</v>
      </c>
      <c r="P449" s="1987"/>
      <c r="Q449" s="1984">
        <v>2215</v>
      </c>
      <c r="R449" s="1990">
        <v>126.60429107135207</v>
      </c>
      <c r="T449" s="1981">
        <v>2215</v>
      </c>
      <c r="U449" s="1992">
        <v>3622.3050593593862</v>
      </c>
      <c r="V449" s="1987"/>
      <c r="W449" s="1989">
        <v>2215</v>
      </c>
      <c r="X449" s="1990">
        <v>183.87668645349777</v>
      </c>
      <c r="Z449" s="1991">
        <v>2215</v>
      </c>
      <c r="AA449" s="1992">
        <v>1721.6258527644902</v>
      </c>
      <c r="AB449" s="1987"/>
      <c r="AC449" s="1989">
        <v>2215</v>
      </c>
      <c r="AD449" s="1990">
        <v>141.28928686592261</v>
      </c>
      <c r="AF449" s="2007">
        <v>2215</v>
      </c>
      <c r="AG449" s="2011">
        <f t="shared" si="12"/>
        <v>1875.6492064861584</v>
      </c>
      <c r="AH449" s="2009"/>
      <c r="AI449" s="2007">
        <v>2215</v>
      </c>
      <c r="AJ449" s="2012">
        <f t="shared" si="13"/>
        <v>135.35026060781942</v>
      </c>
    </row>
    <row r="450" spans="2:36" x14ac:dyDescent="0.25">
      <c r="B450" s="1981">
        <v>2220</v>
      </c>
      <c r="C450" s="1992">
        <v>1472.8386390582205</v>
      </c>
      <c r="D450" s="1983"/>
      <c r="E450" s="1984">
        <v>2220</v>
      </c>
      <c r="F450" s="1990">
        <v>120.25835481224722</v>
      </c>
      <c r="H450" s="1981">
        <v>2220</v>
      </c>
      <c r="I450" s="1992">
        <v>956.6899621570833</v>
      </c>
      <c r="J450" s="1987"/>
      <c r="K450" s="1984">
        <v>2220</v>
      </c>
      <c r="L450" s="1990">
        <v>104.55006595231504</v>
      </c>
      <c r="N450" s="1981">
        <v>2220</v>
      </c>
      <c r="O450" s="1992">
        <v>1603.6703726249852</v>
      </c>
      <c r="P450" s="1987"/>
      <c r="Q450" s="1984">
        <v>2220</v>
      </c>
      <c r="R450" s="1990">
        <v>126.5042403179943</v>
      </c>
      <c r="T450" s="1981">
        <v>2220</v>
      </c>
      <c r="U450" s="1992">
        <v>3621.3602364959447</v>
      </c>
      <c r="V450" s="1987"/>
      <c r="W450" s="1989">
        <v>2220</v>
      </c>
      <c r="X450" s="1990">
        <v>183.78115555914917</v>
      </c>
      <c r="Z450" s="1991">
        <v>2220</v>
      </c>
      <c r="AA450" s="1992">
        <v>1730.3079585536614</v>
      </c>
      <c r="AB450" s="1987"/>
      <c r="AC450" s="1989">
        <v>2220</v>
      </c>
      <c r="AD450" s="1990">
        <v>141.44039162667258</v>
      </c>
      <c r="AF450" s="2007">
        <v>2220</v>
      </c>
      <c r="AG450" s="2011">
        <f t="shared" si="12"/>
        <v>1876.9734337779792</v>
      </c>
      <c r="AH450" s="2009"/>
      <c r="AI450" s="2007">
        <v>2220</v>
      </c>
      <c r="AJ450" s="2012">
        <f t="shared" si="13"/>
        <v>135.30684165367566</v>
      </c>
    </row>
    <row r="451" spans="2:36" x14ac:dyDescent="0.25">
      <c r="B451" s="1981">
        <v>2225</v>
      </c>
      <c r="C451" s="1992">
        <v>1472.5957102775039</v>
      </c>
      <c r="D451" s="1983"/>
      <c r="E451" s="1984">
        <v>2225</v>
      </c>
      <c r="F451" s="1990">
        <v>120.1683683766493</v>
      </c>
      <c r="H451" s="1981">
        <v>2225</v>
      </c>
      <c r="I451" s="1992">
        <v>956.24125669731757</v>
      </c>
      <c r="J451" s="1987"/>
      <c r="K451" s="1984">
        <v>2225</v>
      </c>
      <c r="L451" s="1990">
        <v>104.46823801023237</v>
      </c>
      <c r="N451" s="1981">
        <v>2225</v>
      </c>
      <c r="O451" s="1992">
        <v>1603.2519006840093</v>
      </c>
      <c r="P451" s="1987"/>
      <c r="Q451" s="1984">
        <v>2225</v>
      </c>
      <c r="R451" s="1990">
        <v>126.40463923094383</v>
      </c>
      <c r="T451" s="1981">
        <v>2225</v>
      </c>
      <c r="U451" s="1992">
        <v>3620.4164962853347</v>
      </c>
      <c r="V451" s="1987"/>
      <c r="W451" s="1989">
        <v>2225</v>
      </c>
      <c r="X451" s="1990">
        <v>183.6859934854173</v>
      </c>
      <c r="Z451" s="1991">
        <v>2225</v>
      </c>
      <c r="AA451" s="1992">
        <v>1738.9911469956635</v>
      </c>
      <c r="AB451" s="1987"/>
      <c r="AC451" s="1989">
        <v>2225</v>
      </c>
      <c r="AD451" s="1990">
        <v>141.59186520803956</v>
      </c>
      <c r="AF451" s="2007">
        <v>2225</v>
      </c>
      <c r="AG451" s="2011">
        <f t="shared" si="12"/>
        <v>1878.2993021879658</v>
      </c>
      <c r="AH451" s="2009"/>
      <c r="AI451" s="2007">
        <v>2225</v>
      </c>
      <c r="AJ451" s="2012">
        <f t="shared" si="13"/>
        <v>135.26382086225649</v>
      </c>
    </row>
    <row r="452" spans="2:36" x14ac:dyDescent="0.25">
      <c r="B452" s="1981">
        <v>2230</v>
      </c>
      <c r="C452" s="1992">
        <v>1472.3548941657527</v>
      </c>
      <c r="D452" s="1983"/>
      <c r="E452" s="1984">
        <v>2230</v>
      </c>
      <c r="F452" s="1990">
        <v>120.0788131009398</v>
      </c>
      <c r="H452" s="1981">
        <v>2230</v>
      </c>
      <c r="I452" s="1992">
        <v>955.79456177868587</v>
      </c>
      <c r="J452" s="1987"/>
      <c r="K452" s="1984">
        <v>2230</v>
      </c>
      <c r="L452" s="1990">
        <v>104.38677700959428</v>
      </c>
      <c r="N452" s="1981">
        <v>2230</v>
      </c>
      <c r="O452" s="1992">
        <v>1602.8353052988252</v>
      </c>
      <c r="P452" s="1987"/>
      <c r="Q452" s="1984">
        <v>2230</v>
      </c>
      <c r="R452" s="1990">
        <v>126.30548478553933</v>
      </c>
      <c r="T452" s="1981">
        <v>2230</v>
      </c>
      <c r="U452" s="1992">
        <v>3619.4738314451433</v>
      </c>
      <c r="V452" s="1987"/>
      <c r="W452" s="1989">
        <v>2230</v>
      </c>
      <c r="X452" s="1990">
        <v>183.59119775144651</v>
      </c>
      <c r="Z452" s="1991">
        <v>2230</v>
      </c>
      <c r="AA452" s="1992">
        <v>1747.6754108080836</v>
      </c>
      <c r="AB452" s="1987"/>
      <c r="AC452" s="1989">
        <v>2230</v>
      </c>
      <c r="AD452" s="1990">
        <v>141.74370512916718</v>
      </c>
      <c r="AF452" s="2007">
        <v>2230</v>
      </c>
      <c r="AG452" s="2011">
        <f t="shared" si="12"/>
        <v>1879.6268006992982</v>
      </c>
      <c r="AH452" s="2009"/>
      <c r="AI452" s="2007">
        <v>2230</v>
      </c>
      <c r="AJ452" s="2012">
        <f t="shared" si="13"/>
        <v>135.22119555533743</v>
      </c>
    </row>
    <row r="453" spans="2:36" x14ac:dyDescent="0.25">
      <c r="B453" s="1981">
        <v>2235</v>
      </c>
      <c r="C453" s="1992">
        <v>1472.1161766482146</v>
      </c>
      <c r="D453" s="1983"/>
      <c r="E453" s="1984">
        <v>2235</v>
      </c>
      <c r="F453" s="1990">
        <v>119.98968609142804</v>
      </c>
      <c r="H453" s="1981">
        <v>2235</v>
      </c>
      <c r="I453" s="1992">
        <v>955.34986391295604</v>
      </c>
      <c r="J453" s="1987"/>
      <c r="K453" s="1984">
        <v>2235</v>
      </c>
      <c r="L453" s="1990">
        <v>104.30568048770608</v>
      </c>
      <c r="N453" s="1981">
        <v>2235</v>
      </c>
      <c r="O453" s="1992">
        <v>1602.4205738750927</v>
      </c>
      <c r="P453" s="1987"/>
      <c r="Q453" s="1984">
        <v>2235</v>
      </c>
      <c r="R453" s="1990">
        <v>126.20677398418566</v>
      </c>
      <c r="T453" s="1981">
        <v>2235</v>
      </c>
      <c r="U453" s="1992">
        <v>3618.5322347581123</v>
      </c>
      <c r="V453" s="1987"/>
      <c r="W453" s="1989">
        <v>2235</v>
      </c>
      <c r="X453" s="1990">
        <v>183.49676589858009</v>
      </c>
      <c r="Z453" s="1991">
        <v>2235</v>
      </c>
      <c r="AA453" s="1992">
        <v>1756.3607427736656</v>
      </c>
      <c r="AB453" s="1987"/>
      <c r="AC453" s="1989">
        <v>2235</v>
      </c>
      <c r="AD453" s="1990">
        <v>141.89590893139939</v>
      </c>
      <c r="AF453" s="2007">
        <v>2235</v>
      </c>
      <c r="AG453" s="2011">
        <f t="shared" si="12"/>
        <v>1880.9559183936083</v>
      </c>
      <c r="AH453" s="2009"/>
      <c r="AI453" s="2007">
        <v>2235</v>
      </c>
      <c r="AJ453" s="2012">
        <f t="shared" si="13"/>
        <v>135.17896307865985</v>
      </c>
    </row>
    <row r="454" spans="2:36" x14ac:dyDescent="0.25">
      <c r="B454" s="1981">
        <v>2240</v>
      </c>
      <c r="C454" s="1992">
        <v>1471.879543775229</v>
      </c>
      <c r="D454" s="1983"/>
      <c r="E454" s="1984">
        <v>2240</v>
      </c>
      <c r="F454" s="1990">
        <v>119.90098448026004</v>
      </c>
      <c r="H454" s="1981">
        <v>2240</v>
      </c>
      <c r="I454" s="1992">
        <v>954.90714973230331</v>
      </c>
      <c r="J454" s="1987"/>
      <c r="K454" s="1984">
        <v>2240</v>
      </c>
      <c r="L454" s="1990">
        <v>104.22494600386203</v>
      </c>
      <c r="N454" s="1981">
        <v>2240</v>
      </c>
      <c r="O454" s="1992">
        <v>1602.0076939309322</v>
      </c>
      <c r="P454" s="1987"/>
      <c r="Q454" s="1984">
        <v>2240</v>
      </c>
      <c r="R454" s="1990">
        <v>126.10850385605259</v>
      </c>
      <c r="T454" s="1981">
        <v>2240</v>
      </c>
      <c r="U454" s="1992">
        <v>3617.5916990714381</v>
      </c>
      <c r="V454" s="1987"/>
      <c r="W454" s="1989">
        <v>2240</v>
      </c>
      <c r="X454" s="1990">
        <v>183.40269549011452</v>
      </c>
      <c r="Z454" s="1991">
        <v>2240</v>
      </c>
      <c r="AA454" s="1992">
        <v>1765.0471357396045</v>
      </c>
      <c r="AB454" s="1987"/>
      <c r="AC454" s="1989">
        <v>2240</v>
      </c>
      <c r="AD454" s="1990">
        <v>142.04847417803251</v>
      </c>
      <c r="AF454" s="2007">
        <v>2240</v>
      </c>
      <c r="AG454" s="2011">
        <f t="shared" si="12"/>
        <v>1882.2866444499014</v>
      </c>
      <c r="AH454" s="2009"/>
      <c r="AI454" s="2007">
        <v>2240</v>
      </c>
      <c r="AJ454" s="2012">
        <f t="shared" si="13"/>
        <v>135.13712080166437</v>
      </c>
    </row>
    <row r="455" spans="2:36" x14ac:dyDescent="0.25">
      <c r="B455" s="1981">
        <v>2245</v>
      </c>
      <c r="C455" s="1992">
        <v>1471.6449817208279</v>
      </c>
      <c r="D455" s="1983"/>
      <c r="E455" s="1984">
        <v>2245</v>
      </c>
      <c r="F455" s="1990">
        <v>119.812705425131</v>
      </c>
      <c r="H455" s="1981">
        <v>2245</v>
      </c>
      <c r="I455" s="1992">
        <v>954.46640598795864</v>
      </c>
      <c r="J455" s="1987"/>
      <c r="K455" s="1984">
        <v>2245</v>
      </c>
      <c r="L455" s="1990">
        <v>104.14457113909987</v>
      </c>
      <c r="N455" s="1981">
        <v>2245</v>
      </c>
      <c r="O455" s="1992">
        <v>1601.5966530956541</v>
      </c>
      <c r="P455" s="1987"/>
      <c r="Q455" s="1984">
        <v>2245</v>
      </c>
      <c r="R455" s="1990">
        <v>126.01067145677523</v>
      </c>
      <c r="T455" s="1981">
        <v>2245</v>
      </c>
      <c r="U455" s="1992">
        <v>3616.6522172960267</v>
      </c>
      <c r="V455" s="1987"/>
      <c r="W455" s="1989">
        <v>2245</v>
      </c>
      <c r="X455" s="1990">
        <v>183.30898411105372</v>
      </c>
      <c r="Z455" s="1991">
        <v>2245</v>
      </c>
      <c r="AA455" s="1992">
        <v>1773.7345826168048</v>
      </c>
      <c r="AB455" s="1987"/>
      <c r="AC455" s="1989">
        <v>2245</v>
      </c>
      <c r="AD455" s="1990">
        <v>142.20139845407033</v>
      </c>
      <c r="AF455" s="2007">
        <v>2245</v>
      </c>
      <c r="AG455" s="2011">
        <f t="shared" si="12"/>
        <v>1883.6189681434546</v>
      </c>
      <c r="AH455" s="2009"/>
      <c r="AI455" s="2007">
        <v>2245</v>
      </c>
      <c r="AJ455" s="2012">
        <f t="shared" si="13"/>
        <v>135.09566611722602</v>
      </c>
    </row>
    <row r="456" spans="2:36" x14ac:dyDescent="0.25">
      <c r="B456" s="1981">
        <v>2250</v>
      </c>
      <c r="C456" s="1992">
        <v>1471.4124767813744</v>
      </c>
      <c r="D456" s="1983"/>
      <c r="E456" s="1984">
        <v>2250</v>
      </c>
      <c r="F456" s="1990">
        <v>119.7248461090001</v>
      </c>
      <c r="H456" s="1981">
        <v>2250</v>
      </c>
      <c r="I456" s="1992">
        <v>954.0276195488924</v>
      </c>
      <c r="J456" s="1987"/>
      <c r="K456" s="1984">
        <v>2250</v>
      </c>
      <c r="L456" s="1990">
        <v>104.06455349595871</v>
      </c>
      <c r="N456" s="1981">
        <v>2250</v>
      </c>
      <c r="O456" s="1992">
        <v>1601.1874391085337</v>
      </c>
      <c r="P456" s="1987"/>
      <c r="Q456" s="1984">
        <v>2250</v>
      </c>
      <c r="R456" s="1990">
        <v>125.91327386816121</v>
      </c>
      <c r="T456" s="1981">
        <v>2250</v>
      </c>
      <c r="U456" s="1992">
        <v>3615.7137824058077</v>
      </c>
      <c r="V456" s="1987"/>
      <c r="W456" s="1989">
        <v>2250</v>
      </c>
      <c r="X456" s="1990">
        <v>183.2156293678685</v>
      </c>
      <c r="Z456" s="1991">
        <v>2250</v>
      </c>
      <c r="AA456" s="1992">
        <v>1782.4230763791961</v>
      </c>
      <c r="AB456" s="1987"/>
      <c r="AC456" s="1989">
        <v>2250</v>
      </c>
      <c r="AD456" s="1990">
        <v>142.35467936598354</v>
      </c>
      <c r="AF456" s="2007">
        <v>2250</v>
      </c>
      <c r="AG456" s="2011">
        <f t="shared" ref="AG456:AG506" si="14">AVERAGE(C456,I456,O456,U456,AA456)</f>
        <v>1884.952878844761</v>
      </c>
      <c r="AH456" s="2009"/>
      <c r="AI456" s="2007">
        <v>2250</v>
      </c>
      <c r="AJ456" s="2012">
        <f t="shared" ref="AJ456:AJ506" si="15">AVERAGE(F456,L456,R456,X456,AD456)</f>
        <v>135.05459644139441</v>
      </c>
    </row>
    <row r="457" spans="2:36" x14ac:dyDescent="0.25">
      <c r="B457" s="1981">
        <v>2255</v>
      </c>
      <c r="C457" s="1992">
        <v>1471.182015374204</v>
      </c>
      <c r="D457" s="1983"/>
      <c r="E457" s="1984">
        <v>2255</v>
      </c>
      <c r="F457" s="1990">
        <v>119.6374037398124</v>
      </c>
      <c r="H457" s="1981">
        <v>2255</v>
      </c>
      <c r="I457" s="1992">
        <v>953.59077740050668</v>
      </c>
      <c r="J457" s="1987"/>
      <c r="K457" s="1984">
        <v>2255</v>
      </c>
      <c r="L457" s="1990">
        <v>103.98489069824174</v>
      </c>
      <c r="N457" s="1981">
        <v>2255</v>
      </c>
      <c r="O457" s="1992">
        <v>1600.7800398175855</v>
      </c>
      <c r="P457" s="1987"/>
      <c r="Q457" s="1984">
        <v>2255</v>
      </c>
      <c r="R457" s="1990">
        <v>125.81630819790033</v>
      </c>
      <c r="T457" s="1981">
        <v>2255</v>
      </c>
      <c r="U457" s="1992">
        <v>3614.7763874370153</v>
      </c>
      <c r="V457" s="1987"/>
      <c r="W457" s="1989">
        <v>2255</v>
      </c>
      <c r="X457" s="1990">
        <v>183.12262888825779</v>
      </c>
      <c r="Z457" s="1991">
        <v>2255</v>
      </c>
      <c r="AA457" s="1992">
        <v>1791.1126100630154</v>
      </c>
      <c r="AB457" s="1987"/>
      <c r="AC457" s="1989">
        <v>2255</v>
      </c>
      <c r="AD457" s="1990">
        <v>142.50831454147166</v>
      </c>
      <c r="AF457" s="2007">
        <v>2255</v>
      </c>
      <c r="AG457" s="2011">
        <f t="shared" si="14"/>
        <v>1886.2883660184652</v>
      </c>
      <c r="AH457" s="2009"/>
      <c r="AI457" s="2007">
        <v>2255</v>
      </c>
      <c r="AJ457" s="2012">
        <f t="shared" si="15"/>
        <v>135.01390921313677</v>
      </c>
    </row>
    <row r="458" spans="2:36" x14ac:dyDescent="0.25">
      <c r="B458" s="1981">
        <v>2260</v>
      </c>
      <c r="C458" s="1992">
        <v>1470.9535840362967</v>
      </c>
      <c r="D458" s="1983"/>
      <c r="E458" s="1984">
        <v>2260</v>
      </c>
      <c r="F458" s="1990">
        <v>119.55037555022048</v>
      </c>
      <c r="H458" s="1981">
        <v>2260</v>
      </c>
      <c r="I458" s="1992">
        <v>953.15586664334978</v>
      </c>
      <c r="J458" s="1987"/>
      <c r="K458" s="1984">
        <v>2260</v>
      </c>
      <c r="L458" s="1990">
        <v>103.90558039078017</v>
      </c>
      <c r="N458" s="1981">
        <v>2260</v>
      </c>
      <c r="O458" s="1992">
        <v>1600.3744431783678</v>
      </c>
      <c r="P458" s="1987"/>
      <c r="Q458" s="1984">
        <v>2260</v>
      </c>
      <c r="R458" s="1990">
        <v>125.7197715792779</v>
      </c>
      <c r="T458" s="1981">
        <v>2260</v>
      </c>
      <c r="U458" s="1992">
        <v>3613.8400254875178</v>
      </c>
      <c r="V458" s="1987"/>
      <c r="W458" s="1989">
        <v>2260</v>
      </c>
      <c r="X458" s="1990">
        <v>183.02998032091494</v>
      </c>
      <c r="Z458" s="1991">
        <v>2260</v>
      </c>
      <c r="AA458" s="1992">
        <v>1799.80317676613</v>
      </c>
      <c r="AB458" s="1987"/>
      <c r="AC458" s="1989">
        <v>2260</v>
      </c>
      <c r="AD458" s="1990">
        <v>142.66230162922727</v>
      </c>
      <c r="AF458" s="2007">
        <v>2260</v>
      </c>
      <c r="AG458" s="2011">
        <f t="shared" si="14"/>
        <v>1887.6254192223325</v>
      </c>
      <c r="AH458" s="2009"/>
      <c r="AI458" s="2007">
        <v>2260</v>
      </c>
      <c r="AJ458" s="2012">
        <f t="shared" si="15"/>
        <v>134.97360189408417</v>
      </c>
    </row>
    <row r="459" spans="2:36" x14ac:dyDescent="0.25">
      <c r="B459" s="1981">
        <v>2265</v>
      </c>
      <c r="C459" s="1992">
        <v>1470.7271694229592</v>
      </c>
      <c r="D459" s="1983"/>
      <c r="E459" s="1984">
        <v>2265</v>
      </c>
      <c r="F459" s="1990">
        <v>119.46375879731343</v>
      </c>
      <c r="H459" s="1981">
        <v>2265</v>
      </c>
      <c r="I459" s="1992">
        <v>952.72287449184284</v>
      </c>
      <c r="J459" s="1987"/>
      <c r="K459" s="1984">
        <v>2265</v>
      </c>
      <c r="L459" s="1990">
        <v>103.82662023920129</v>
      </c>
      <c r="N459" s="1981">
        <v>2265</v>
      </c>
      <c r="O459" s="1992">
        <v>1599.9706372527892</v>
      </c>
      <c r="P459" s="1987"/>
      <c r="Q459" s="1984">
        <v>2265</v>
      </c>
      <c r="R459" s="1990">
        <v>125.62366117089209</v>
      </c>
      <c r="T459" s="1981">
        <v>2265</v>
      </c>
      <c r="U459" s="1992">
        <v>3612.9046897161315</v>
      </c>
      <c r="V459" s="1987"/>
      <c r="W459" s="1989">
        <v>2265</v>
      </c>
      <c r="X459" s="1990">
        <v>182.93768133529511</v>
      </c>
      <c r="Z459" s="1991">
        <v>2265</v>
      </c>
      <c r="AA459" s="1992">
        <v>1808.4947696473571</v>
      </c>
      <c r="AB459" s="1987"/>
      <c r="AC459" s="1989">
        <v>2265</v>
      </c>
      <c r="AD459" s="1990">
        <v>142.81663829870612</v>
      </c>
      <c r="AF459" s="2007">
        <v>2265</v>
      </c>
      <c r="AG459" s="2011">
        <f t="shared" si="14"/>
        <v>1888.9640281062159</v>
      </c>
      <c r="AH459" s="2009"/>
      <c r="AI459" s="2007">
        <v>2265</v>
      </c>
      <c r="AJ459" s="2012">
        <f t="shared" si="15"/>
        <v>134.9336719682816</v>
      </c>
    </row>
    <row r="460" spans="2:36" x14ac:dyDescent="0.25">
      <c r="B460" s="1981">
        <v>2270</v>
      </c>
      <c r="C460" s="1992">
        <v>1470.5027583065225</v>
      </c>
      <c r="D460" s="1983"/>
      <c r="E460" s="1984">
        <v>2270</v>
      </c>
      <c r="F460" s="1990">
        <v>119.3775507623467</v>
      </c>
      <c r="H460" s="1981">
        <v>2270</v>
      </c>
      <c r="I460" s="1992">
        <v>952.29178827302746</v>
      </c>
      <c r="J460" s="1987"/>
      <c r="K460" s="1984">
        <v>2270</v>
      </c>
      <c r="L460" s="1990">
        <v>103.74800792970001</v>
      </c>
      <c r="N460" s="1981">
        <v>2270</v>
      </c>
      <c r="O460" s="1992">
        <v>1599.5686102079399</v>
      </c>
      <c r="P460" s="1987"/>
      <c r="Q460" s="1984">
        <v>2270</v>
      </c>
      <c r="R460" s="1990">
        <v>125.52797415637582</v>
      </c>
      <c r="T460" s="1981">
        <v>2270</v>
      </c>
      <c r="U460" s="1992">
        <v>3611.9703733419401</v>
      </c>
      <c r="V460" s="1987"/>
      <c r="W460" s="1989">
        <v>2270</v>
      </c>
      <c r="X460" s="1990">
        <v>182.84572962138694</v>
      </c>
      <c r="Z460" s="1991">
        <v>2270</v>
      </c>
      <c r="AA460" s="1992">
        <v>1817.1873819257778</v>
      </c>
      <c r="AB460" s="1987"/>
      <c r="AC460" s="1989">
        <v>2270</v>
      </c>
      <c r="AD460" s="1990">
        <v>142.97132223989649</v>
      </c>
      <c r="AF460" s="2007">
        <v>2270</v>
      </c>
      <c r="AG460" s="2011">
        <f t="shared" si="14"/>
        <v>1890.3041824110417</v>
      </c>
      <c r="AH460" s="2009"/>
      <c r="AI460" s="2007">
        <v>2270</v>
      </c>
      <c r="AJ460" s="2012">
        <f t="shared" si="15"/>
        <v>134.89411694194118</v>
      </c>
    </row>
    <row r="461" spans="2:36" x14ac:dyDescent="0.25">
      <c r="B461" s="1981">
        <v>2275</v>
      </c>
      <c r="C461" s="1992">
        <v>1470.2803375750648</v>
      </c>
      <c r="D461" s="1983"/>
      <c r="E461" s="1984">
        <v>2275</v>
      </c>
      <c r="F461" s="1990">
        <v>119.2917487504764</v>
      </c>
      <c r="H461" s="1981">
        <v>2275</v>
      </c>
      <c r="I461" s="1992">
        <v>951.86259542532855</v>
      </c>
      <c r="J461" s="1987"/>
      <c r="K461" s="1984">
        <v>2275</v>
      </c>
      <c r="L461" s="1990">
        <v>103.66974116881187</v>
      </c>
      <c r="N461" s="1981">
        <v>2275</v>
      </c>
      <c r="O461" s="1992">
        <v>1599.1683503149357</v>
      </c>
      <c r="P461" s="1987"/>
      <c r="Q461" s="1984">
        <v>2275</v>
      </c>
      <c r="R461" s="1990">
        <v>125.43270774412126</v>
      </c>
      <c r="T461" s="1981">
        <v>2275</v>
      </c>
      <c r="U461" s="1992">
        <v>3611.0370696436453</v>
      </c>
      <c r="V461" s="1987"/>
      <c r="W461" s="1989">
        <v>2275</v>
      </c>
      <c r="X461" s="1990">
        <v>182.75412288948661</v>
      </c>
      <c r="Z461" s="1991">
        <v>2275</v>
      </c>
      <c r="AA461" s="1992">
        <v>1825.8810068800958</v>
      </c>
      <c r="AB461" s="1987"/>
      <c r="AC461" s="1989">
        <v>2275</v>
      </c>
      <c r="AD461" s="1990">
        <v>143.12635116309477</v>
      </c>
      <c r="AF461" s="2007">
        <v>2275</v>
      </c>
      <c r="AG461" s="2011">
        <f t="shared" si="14"/>
        <v>1891.6458719678139</v>
      </c>
      <c r="AH461" s="2009"/>
      <c r="AI461" s="2007">
        <v>2275</v>
      </c>
      <c r="AJ461" s="2012">
        <f t="shared" si="15"/>
        <v>134.85493434319818</v>
      </c>
    </row>
    <row r="462" spans="2:36" x14ac:dyDescent="0.25">
      <c r="B462" s="1981">
        <v>2280</v>
      </c>
      <c r="C462" s="1992">
        <v>1470.0598942311431</v>
      </c>
      <c r="D462" s="1983"/>
      <c r="E462" s="1984">
        <v>2280</v>
      </c>
      <c r="F462" s="1990">
        <v>119.20635009049793</v>
      </c>
      <c r="H462" s="1981">
        <v>2280</v>
      </c>
      <c r="I462" s="1992">
        <v>951.43528349733253</v>
      </c>
      <c r="J462" s="1987"/>
      <c r="K462" s="1984">
        <v>2280</v>
      </c>
      <c r="L462" s="1990">
        <v>103.5918176831908</v>
      </c>
      <c r="N462" s="1981">
        <v>2280</v>
      </c>
      <c r="O462" s="1992">
        <v>1598.7698459477781</v>
      </c>
      <c r="P462" s="1987"/>
      <c r="Q462" s="1984">
        <v>2280</v>
      </c>
      <c r="R462" s="1990">
        <v>125.33785916700805</v>
      </c>
      <c r="T462" s="1981">
        <v>2280</v>
      </c>
      <c r="U462" s="1992">
        <v>3610.1047719589028</v>
      </c>
      <c r="V462" s="1987"/>
      <c r="W462" s="1989">
        <v>2280</v>
      </c>
      <c r="X462" s="1990">
        <v>182.66285886997579</v>
      </c>
      <c r="Z462" s="1991">
        <v>2280</v>
      </c>
      <c r="AA462" s="1992">
        <v>1834.5756378479675</v>
      </c>
      <c r="AB462" s="1987"/>
      <c r="AC462" s="1989">
        <v>2280</v>
      </c>
      <c r="AD462" s="1990">
        <v>143.28172279868258</v>
      </c>
      <c r="AF462" s="2007">
        <v>2280</v>
      </c>
      <c r="AG462" s="2011">
        <f t="shared" si="14"/>
        <v>1892.9890866966248</v>
      </c>
      <c r="AH462" s="2009"/>
      <c r="AI462" s="2007">
        <v>2280</v>
      </c>
      <c r="AJ462" s="2012">
        <f t="shared" si="15"/>
        <v>134.81612172187104</v>
      </c>
    </row>
    <row r="463" spans="2:36" x14ac:dyDescent="0.25">
      <c r="B463" s="1981">
        <v>2285</v>
      </c>
      <c r="C463" s="1992">
        <v>1469.8414153905485</v>
      </c>
      <c r="D463" s="1983"/>
      <c r="E463" s="1984">
        <v>2285</v>
      </c>
      <c r="F463" s="1990">
        <v>119.12135213458757</v>
      </c>
      <c r="H463" s="1981">
        <v>2285</v>
      </c>
      <c r="I463" s="1992">
        <v>951.00984014658343</v>
      </c>
      <c r="J463" s="1987"/>
      <c r="K463" s="1984">
        <v>2285</v>
      </c>
      <c r="L463" s="1990">
        <v>103.51423521938855</v>
      </c>
      <c r="N463" s="1981">
        <v>2285</v>
      </c>
      <c r="O463" s="1992">
        <v>1598.3730855822278</v>
      </c>
      <c r="P463" s="1987"/>
      <c r="Q463" s="1984">
        <v>2285</v>
      </c>
      <c r="R463" s="1990">
        <v>125.24342568213601</v>
      </c>
      <c r="T463" s="1981">
        <v>2285</v>
      </c>
      <c r="U463" s="1992">
        <v>3609.1734736836916</v>
      </c>
      <c r="V463" s="1987"/>
      <c r="W463" s="1989">
        <v>2285</v>
      </c>
      <c r="X463" s="1990">
        <v>182.57193531310142</v>
      </c>
      <c r="Z463" s="1991">
        <v>2285</v>
      </c>
      <c r="AA463" s="1992">
        <v>1843.2712682253655</v>
      </c>
      <c r="AB463" s="1987"/>
      <c r="AC463" s="1989">
        <v>2285</v>
      </c>
      <c r="AD463" s="1990">
        <v>143.43743489690692</v>
      </c>
      <c r="AF463" s="2007">
        <v>2285</v>
      </c>
      <c r="AG463" s="2011">
        <f t="shared" si="14"/>
        <v>1894.3338166056833</v>
      </c>
      <c r="AH463" s="2009"/>
      <c r="AI463" s="2007">
        <v>2285</v>
      </c>
      <c r="AJ463" s="2012">
        <f t="shared" si="15"/>
        <v>134.77767664922411</v>
      </c>
    </row>
    <row r="464" spans="2:36" x14ac:dyDescent="0.25">
      <c r="B464" s="1981">
        <v>2290</v>
      </c>
      <c r="C464" s="1992">
        <v>1458.1985608134396</v>
      </c>
      <c r="D464" s="1983"/>
      <c r="E464" s="1984">
        <v>2290</v>
      </c>
      <c r="F464" s="1990">
        <v>122.59578403262188</v>
      </c>
      <c r="H464" s="1981">
        <v>2290</v>
      </c>
      <c r="I464" s="1992">
        <v>950.58625313839082</v>
      </c>
      <c r="J464" s="1987"/>
      <c r="K464" s="1984">
        <v>2290</v>
      </c>
      <c r="L464" s="1990">
        <v>103.43699154363789</v>
      </c>
      <c r="N464" s="1981">
        <v>2290</v>
      </c>
      <c r="O464" s="1992">
        <v>1597.9780577946919</v>
      </c>
      <c r="P464" s="1987"/>
      <c r="Q464" s="1984">
        <v>2290</v>
      </c>
      <c r="R464" s="1990">
        <v>125.14940457056031</v>
      </c>
      <c r="T464" s="1981">
        <v>2290</v>
      </c>
      <c r="U464" s="1992">
        <v>3608.2431682716524</v>
      </c>
      <c r="V464" s="1987"/>
      <c r="W464" s="1989">
        <v>2290</v>
      </c>
      <c r="X464" s="1990">
        <v>182.48134998875895</v>
      </c>
      <c r="Z464" s="1991">
        <v>2290</v>
      </c>
      <c r="AA464" s="1992">
        <v>1851.9678914659387</v>
      </c>
      <c r="AB464" s="1987"/>
      <c r="AC464" s="1989">
        <v>2290</v>
      </c>
      <c r="AD464" s="1990">
        <v>143.59348522766285</v>
      </c>
      <c r="AF464" s="2007">
        <v>2290</v>
      </c>
      <c r="AG464" s="2011">
        <f t="shared" si="14"/>
        <v>1893.3947862968228</v>
      </c>
      <c r="AH464" s="2009"/>
      <c r="AI464" s="2007">
        <v>2290</v>
      </c>
      <c r="AJ464" s="2012">
        <f t="shared" si="15"/>
        <v>135.45140307264839</v>
      </c>
    </row>
    <row r="465" spans="2:36" x14ac:dyDescent="0.25">
      <c r="B465" s="1981">
        <v>2295</v>
      </c>
      <c r="C465" s="1992">
        <v>1457.6236432310448</v>
      </c>
      <c r="D465" s="1983"/>
      <c r="E465" s="1984">
        <v>2295</v>
      </c>
      <c r="F465" s="1990">
        <v>122.49490073785176</v>
      </c>
      <c r="H465" s="1981">
        <v>2295</v>
      </c>
      <c r="I465" s="1992">
        <v>950.16451034465979</v>
      </c>
      <c r="J465" s="1987"/>
      <c r="K465" s="1984">
        <v>2295</v>
      </c>
      <c r="L465" s="1990">
        <v>103.36008444163785</v>
      </c>
      <c r="N465" s="1981">
        <v>2295</v>
      </c>
      <c r="O465" s="1992">
        <v>1597.5847512611326</v>
      </c>
      <c r="P465" s="1987"/>
      <c r="Q465" s="1984">
        <v>2295</v>
      </c>
      <c r="R465" s="1990">
        <v>125.05579313703099</v>
      </c>
      <c r="T465" s="1981">
        <v>2295</v>
      </c>
      <c r="U465" s="1992">
        <v>3607.3138492334883</v>
      </c>
      <c r="V465" s="1987"/>
      <c r="W465" s="1989">
        <v>2295</v>
      </c>
      <c r="X465" s="1990">
        <v>182.39110068627809</v>
      </c>
      <c r="Z465" s="1991">
        <v>2295</v>
      </c>
      <c r="AA465" s="1992">
        <v>1860.6655010803877</v>
      </c>
      <c r="AB465" s="1987"/>
      <c r="AC465" s="1989">
        <v>2295</v>
      </c>
      <c r="AD465" s="1990">
        <v>143.74987158028063</v>
      </c>
      <c r="AF465" s="2007">
        <v>2295</v>
      </c>
      <c r="AG465" s="2011">
        <f t="shared" si="14"/>
        <v>1894.6704510301429</v>
      </c>
      <c r="AH465" s="2009"/>
      <c r="AI465" s="2007">
        <v>2295</v>
      </c>
      <c r="AJ465" s="2012">
        <f t="shared" si="15"/>
        <v>135.41035011661589</v>
      </c>
    </row>
    <row r="466" spans="2:36" x14ac:dyDescent="0.25">
      <c r="B466" s="1981">
        <v>2300</v>
      </c>
      <c r="C466" s="1992">
        <v>1457.0506501197322</v>
      </c>
      <c r="D466" s="1983"/>
      <c r="E466" s="1984">
        <v>2300</v>
      </c>
      <c r="F466" s="1990">
        <v>122.39444133061122</v>
      </c>
      <c r="H466" s="1981">
        <v>2300</v>
      </c>
      <c r="I466" s="1992">
        <v>949.74459974273032</v>
      </c>
      <c r="J466" s="1987"/>
      <c r="K466" s="1984">
        <v>2300</v>
      </c>
      <c r="L466" s="1990">
        <v>103.28351171834207</v>
      </c>
      <c r="N466" s="1981">
        <v>2300</v>
      </c>
      <c r="O466" s="1992">
        <v>1597.1931547559814</v>
      </c>
      <c r="P466" s="1987"/>
      <c r="Q466" s="1984">
        <v>2300</v>
      </c>
      <c r="R466" s="1990">
        <v>124.96258870973416</v>
      </c>
      <c r="T466" s="1981">
        <v>2300</v>
      </c>
      <c r="U466" s="1992">
        <v>3606.3855101363279</v>
      </c>
      <c r="V466" s="1987"/>
      <c r="W466" s="1989">
        <v>2300</v>
      </c>
      <c r="X466" s="1990">
        <v>182.30118521421193</v>
      </c>
      <c r="Z466" s="1991">
        <v>2300</v>
      </c>
      <c r="AA466" s="1992">
        <v>1869.3640906358385</v>
      </c>
      <c r="AB466" s="1987"/>
      <c r="AC466" s="1989">
        <v>2300</v>
      </c>
      <c r="AD466" s="1990">
        <v>143.90659176331317</v>
      </c>
      <c r="AF466" s="2007">
        <v>2300</v>
      </c>
      <c r="AG466" s="2011">
        <f t="shared" si="14"/>
        <v>1895.9476010781223</v>
      </c>
      <c r="AH466" s="2009"/>
      <c r="AI466" s="2007">
        <v>2300</v>
      </c>
      <c r="AJ466" s="2012">
        <f t="shared" si="15"/>
        <v>135.3696637472425</v>
      </c>
    </row>
    <row r="467" spans="2:36" x14ac:dyDescent="0.25">
      <c r="B467" s="1981">
        <v>2305</v>
      </c>
      <c r="C467" s="1992">
        <v>1456.4795690474468</v>
      </c>
      <c r="D467" s="1983"/>
      <c r="E467" s="1984">
        <v>2305</v>
      </c>
      <c r="F467" s="1990">
        <v>122.29440305241296</v>
      </c>
      <c r="H467" s="1981">
        <v>2305</v>
      </c>
      <c r="I467" s="1992">
        <v>949.32650941423253</v>
      </c>
      <c r="J467" s="1987"/>
      <c r="K467" s="1984">
        <v>2305</v>
      </c>
      <c r="L467" s="1990">
        <v>103.2072711977505</v>
      </c>
      <c r="N467" s="1981">
        <v>2305</v>
      </c>
      <c r="O467" s="1992">
        <v>1596.8032571510678</v>
      </c>
      <c r="P467" s="1987"/>
      <c r="Q467" s="1984">
        <v>2305</v>
      </c>
      <c r="R467" s="1990">
        <v>124.86978864003946</v>
      </c>
      <c r="T467" s="1981">
        <v>2305</v>
      </c>
      <c r="U467" s="1992">
        <v>3605.4581446031079</v>
      </c>
      <c r="V467" s="1987"/>
      <c r="W467" s="1989">
        <v>2305</v>
      </c>
      <c r="X467" s="1990">
        <v>182.21160140012827</v>
      </c>
      <c r="Z467" s="1991">
        <v>2305</v>
      </c>
      <c r="AA467" s="1992">
        <v>1878.0636537552309</v>
      </c>
      <c r="AB467" s="1987"/>
      <c r="AC467" s="1989">
        <v>2305</v>
      </c>
      <c r="AD467" s="1990">
        <v>144.06364360432809</v>
      </c>
      <c r="AF467" s="2007">
        <v>2305</v>
      </c>
      <c r="AG467" s="2011">
        <f t="shared" si="14"/>
        <v>1897.2262267942169</v>
      </c>
      <c r="AH467" s="2009"/>
      <c r="AI467" s="2007">
        <v>2305</v>
      </c>
      <c r="AJ467" s="2012">
        <f t="shared" si="15"/>
        <v>135.32934157893186</v>
      </c>
    </row>
    <row r="468" spans="2:36" x14ac:dyDescent="0.25">
      <c r="B468" s="1981">
        <v>2310</v>
      </c>
      <c r="C468" s="1992">
        <v>1455.9103876892807</v>
      </c>
      <c r="D468" s="1983"/>
      <c r="E468" s="1984">
        <v>2310</v>
      </c>
      <c r="F468" s="1990">
        <v>122.19478316865317</v>
      </c>
      <c r="H468" s="1981">
        <v>2310</v>
      </c>
      <c r="I468" s="1992">
        <v>948.91022754396352</v>
      </c>
      <c r="J468" s="1987"/>
      <c r="K468" s="1984">
        <v>2310</v>
      </c>
      <c r="L468" s="1990">
        <v>103.13136072270252</v>
      </c>
      <c r="N468" s="1981">
        <v>2310</v>
      </c>
      <c r="O468" s="1992">
        <v>1596.4150474145749</v>
      </c>
      <c r="P468" s="1987"/>
      <c r="Q468" s="1984">
        <v>2310</v>
      </c>
      <c r="R468" s="1990">
        <v>124.77739030224842</v>
      </c>
      <c r="T468" s="1981">
        <v>2310</v>
      </c>
      <c r="U468" s="1992">
        <v>3604.5317463119936</v>
      </c>
      <c r="V468" s="1987"/>
      <c r="W468" s="1989">
        <v>2310</v>
      </c>
      <c r="X468" s="1990">
        <v>182.12234709040399</v>
      </c>
      <c r="Z468" s="1991">
        <v>2310</v>
      </c>
      <c r="AA468" s="1992">
        <v>1886.7641841167292</v>
      </c>
      <c r="AB468" s="1987"/>
      <c r="AC468" s="1989">
        <v>2310</v>
      </c>
      <c r="AD468" s="1990">
        <v>144.22102494970247</v>
      </c>
      <c r="AF468" s="2007">
        <v>2310</v>
      </c>
      <c r="AG468" s="2011">
        <f t="shared" si="14"/>
        <v>1898.5063186153086</v>
      </c>
      <c r="AH468" s="2009"/>
      <c r="AI468" s="2007">
        <v>2310</v>
      </c>
      <c r="AJ468" s="2012">
        <f t="shared" si="15"/>
        <v>135.28938124674212</v>
      </c>
    </row>
    <row r="469" spans="2:36" x14ac:dyDescent="0.25">
      <c r="B469" s="1981">
        <v>2315</v>
      </c>
      <c r="C469" s="1992">
        <v>1455.3430938263089</v>
      </c>
      <c r="D469" s="1983"/>
      <c r="E469" s="1984">
        <v>2315</v>
      </c>
      <c r="F469" s="1990">
        <v>122.09557896835221</v>
      </c>
      <c r="H469" s="1981">
        <v>2315</v>
      </c>
      <c r="I469" s="1992">
        <v>948.49574241876655</v>
      </c>
      <c r="J469" s="1987"/>
      <c r="K469" s="1984">
        <v>2315</v>
      </c>
      <c r="L469" s="1990">
        <v>103.05577815467426</v>
      </c>
      <c r="N469" s="1981">
        <v>2315</v>
      </c>
      <c r="O469" s="1992">
        <v>1596.0285146099886</v>
      </c>
      <c r="P469" s="1987"/>
      <c r="Q469" s="1984">
        <v>2315</v>
      </c>
      <c r="R469" s="1990">
        <v>124.6853910933462</v>
      </c>
      <c r="T469" s="1981">
        <v>2315</v>
      </c>
      <c r="U469" s="1992">
        <v>3603.6063089957515</v>
      </c>
      <c r="V469" s="1987"/>
      <c r="W469" s="1989">
        <v>2315</v>
      </c>
      <c r="X469" s="1990">
        <v>182.03342015002167</v>
      </c>
      <c r="Z469" s="1991">
        <v>2315</v>
      </c>
      <c r="AA469" s="1992">
        <v>1895.4656754530995</v>
      </c>
      <c r="AB469" s="1987"/>
      <c r="AC469" s="1989">
        <v>2315</v>
      </c>
      <c r="AD469" s="1990">
        <v>144.37873366441875</v>
      </c>
      <c r="AF469" s="2007">
        <v>2315</v>
      </c>
      <c r="AG469" s="2011">
        <f t="shared" si="14"/>
        <v>1899.7878670607829</v>
      </c>
      <c r="AH469" s="2009"/>
      <c r="AI469" s="2007">
        <v>2315</v>
      </c>
      <c r="AJ469" s="2012">
        <f t="shared" si="15"/>
        <v>135.24978040616261</v>
      </c>
    </row>
    <row r="470" spans="2:36" x14ac:dyDescent="0.25">
      <c r="B470" s="1981">
        <v>2320</v>
      </c>
      <c r="C470" s="1992">
        <v>1454.7776753444568</v>
      </c>
      <c r="D470" s="1983"/>
      <c r="E470" s="1984">
        <v>2320</v>
      </c>
      <c r="F470" s="1990">
        <v>121.99678776390192</v>
      </c>
      <c r="H470" s="1981">
        <v>2320</v>
      </c>
      <c r="I470" s="1992">
        <v>948.08304242643635</v>
      </c>
      <c r="J470" s="1987"/>
      <c r="K470" s="1984">
        <v>2320</v>
      </c>
      <c r="L470" s="1990">
        <v>102.98052137357713</v>
      </c>
      <c r="N470" s="1981">
        <v>2320</v>
      </c>
      <c r="O470" s="1992">
        <v>1595.6436478950775</v>
      </c>
      <c r="P470" s="1987"/>
      <c r="Q470" s="1984">
        <v>2320</v>
      </c>
      <c r="R470" s="1990">
        <v>124.59378843275807</v>
      </c>
      <c r="T470" s="1981">
        <v>2320</v>
      </c>
      <c r="U470" s="1992">
        <v>3602.6818264411831</v>
      </c>
      <c r="V470" s="1987"/>
      <c r="W470" s="1989">
        <v>2320</v>
      </c>
      <c r="X470" s="1990">
        <v>181.94481846236883</v>
      </c>
      <c r="Z470" s="1991">
        <v>2320</v>
      </c>
      <c r="AA470" s="1992">
        <v>1904.1681215511423</v>
      </c>
      <c r="AB470" s="1987"/>
      <c r="AC470" s="1989">
        <v>2320</v>
      </c>
      <c r="AD470" s="1990">
        <v>144.53676763186442</v>
      </c>
      <c r="AF470" s="2007">
        <v>2320</v>
      </c>
      <c r="AG470" s="2011">
        <f t="shared" si="14"/>
        <v>1901.0708627316592</v>
      </c>
      <c r="AH470" s="2009"/>
      <c r="AI470" s="2007">
        <v>2320</v>
      </c>
      <c r="AJ470" s="2012">
        <f t="shared" si="15"/>
        <v>135.21053673289407</v>
      </c>
    </row>
    <row r="471" spans="2:36" x14ac:dyDescent="0.25">
      <c r="B471" s="1981">
        <v>2325</v>
      </c>
      <c r="C471" s="1992">
        <v>1454.2141202333778</v>
      </c>
      <c r="D471" s="1983"/>
      <c r="E471" s="1984">
        <v>2325</v>
      </c>
      <c r="F471" s="1990">
        <v>121.89840689081285</v>
      </c>
      <c r="H471" s="1981">
        <v>2325</v>
      </c>
      <c r="I471" s="1992">
        <v>947.67211605463285</v>
      </c>
      <c r="J471" s="1987"/>
      <c r="K471" s="1984">
        <v>2325</v>
      </c>
      <c r="L471" s="1990">
        <v>102.90558827755983</v>
      </c>
      <c r="N471" s="1981">
        <v>2325</v>
      </c>
      <c r="O471" s="1992">
        <v>1595.2604365208751</v>
      </c>
      <c r="P471" s="1987"/>
      <c r="Q471" s="1984">
        <v>2325</v>
      </c>
      <c r="R471" s="1990">
        <v>124.50257976210801</v>
      </c>
      <c r="T471" s="1981">
        <v>2325</v>
      </c>
      <c r="U471" s="1992">
        <v>3601.758292488536</v>
      </c>
      <c r="V471" s="1987"/>
      <c r="W471" s="1989">
        <v>2325</v>
      </c>
      <c r="X471" s="1990">
        <v>181.85653992904125</v>
      </c>
      <c r="Z471" s="1991">
        <v>2325</v>
      </c>
      <c r="AA471" s="1992">
        <v>1912.8715162511062</v>
      </c>
      <c r="AB471" s="1987"/>
      <c r="AC471" s="1989">
        <v>2325</v>
      </c>
      <c r="AD471" s="1990">
        <v>144.69512475363527</v>
      </c>
      <c r="AF471" s="2007">
        <v>2325</v>
      </c>
      <c r="AG471" s="2011">
        <f t="shared" si="14"/>
        <v>1902.3552963097056</v>
      </c>
      <c r="AH471" s="2009"/>
      <c r="AI471" s="2007">
        <v>2325</v>
      </c>
      <c r="AJ471" s="2012">
        <f t="shared" si="15"/>
        <v>135.17164792263142</v>
      </c>
    </row>
    <row r="472" spans="2:36" x14ac:dyDescent="0.25">
      <c r="B472" s="1981">
        <v>2330</v>
      </c>
      <c r="C472" s="1992">
        <v>1453.6524165853407</v>
      </c>
      <c r="D472" s="1983"/>
      <c r="E472" s="1984">
        <v>2330</v>
      </c>
      <c r="F472" s="1990">
        <v>121.80043370746668</v>
      </c>
      <c r="H472" s="1981">
        <v>2330</v>
      </c>
      <c r="I472" s="1992">
        <v>947.26295188980873</v>
      </c>
      <c r="J472" s="1987"/>
      <c r="K472" s="1984">
        <v>2330</v>
      </c>
      <c r="L472" s="1990">
        <v>102.83097678281314</v>
      </c>
      <c r="N472" s="1981">
        <v>2330</v>
      </c>
      <c r="O472" s="1992">
        <v>1594.8788698306821</v>
      </c>
      <c r="P472" s="1987"/>
      <c r="Q472" s="1984">
        <v>2330</v>
      </c>
      <c r="R472" s="1990">
        <v>124.41176254498029</v>
      </c>
      <c r="T472" s="1981">
        <v>2330</v>
      </c>
      <c r="U472" s="1992">
        <v>3600.8357010309282</v>
      </c>
      <c r="V472" s="1987"/>
      <c r="W472" s="1989">
        <v>2330</v>
      </c>
      <c r="X472" s="1990">
        <v>181.76858246964562</v>
      </c>
      <c r="Z472" s="1991">
        <v>2330</v>
      </c>
      <c r="AA472" s="1992">
        <v>1921.5758534461143</v>
      </c>
      <c r="AB472" s="1987"/>
      <c r="AC472" s="1989">
        <v>2330</v>
      </c>
      <c r="AD472" s="1990">
        <v>144.85380294933847</v>
      </c>
      <c r="AF472" s="2007">
        <v>2330</v>
      </c>
      <c r="AG472" s="2011">
        <f t="shared" si="14"/>
        <v>1903.6411585565747</v>
      </c>
      <c r="AH472" s="2009"/>
      <c r="AI472" s="2007">
        <v>2330</v>
      </c>
      <c r="AJ472" s="2012">
        <f t="shared" si="15"/>
        <v>135.13311169084884</v>
      </c>
    </row>
    <row r="473" spans="2:36" x14ac:dyDescent="0.25">
      <c r="B473" s="1981">
        <v>2335</v>
      </c>
      <c r="C473" s="1992">
        <v>1453.0925525941354</v>
      </c>
      <c r="D473" s="1983"/>
      <c r="E473" s="1984">
        <v>2335</v>
      </c>
      <c r="F473" s="1990">
        <v>121.70286559487158</v>
      </c>
      <c r="H473" s="1981">
        <v>2335</v>
      </c>
      <c r="I473" s="1992">
        <v>946.85553861615324</v>
      </c>
      <c r="J473" s="1987"/>
      <c r="K473" s="1984">
        <v>2335</v>
      </c>
      <c r="L473" s="1990">
        <v>102.75668482337583</v>
      </c>
      <c r="N473" s="1981">
        <v>2335</v>
      </c>
      <c r="O473" s="1992">
        <v>1594.4989372590771</v>
      </c>
      <c r="P473" s="1987"/>
      <c r="Q473" s="1984">
        <v>2335</v>
      </c>
      <c r="R473" s="1990">
        <v>124.32133426668369</v>
      </c>
      <c r="T473" s="1981">
        <v>2335</v>
      </c>
      <c r="U473" s="1992">
        <v>3599.9140460137942</v>
      </c>
      <c r="V473" s="1987"/>
      <c r="W473" s="1989">
        <v>2335</v>
      </c>
      <c r="X473" s="1990">
        <v>181.68094402160915</v>
      </c>
      <c r="Z473" s="1991">
        <v>2335</v>
      </c>
      <c r="AA473" s="1992">
        <v>1930.2811270815914</v>
      </c>
      <c r="AB473" s="1987"/>
      <c r="AC473" s="1989">
        <v>2335</v>
      </c>
      <c r="AD473" s="1990">
        <v>145.0128001564006</v>
      </c>
      <c r="AF473" s="2007">
        <v>2335</v>
      </c>
      <c r="AG473" s="2011">
        <f t="shared" si="14"/>
        <v>1904.9284403129502</v>
      </c>
      <c r="AH473" s="2009"/>
      <c r="AI473" s="2007">
        <v>2335</v>
      </c>
      <c r="AJ473" s="2012">
        <f t="shared" si="15"/>
        <v>135.09492577258817</v>
      </c>
    </row>
    <row r="474" spans="2:36" x14ac:dyDescent="0.25">
      <c r="B474" s="1981">
        <v>2340</v>
      </c>
      <c r="C474" s="1992">
        <v>1452.5345165539923</v>
      </c>
      <c r="D474" s="1983"/>
      <c r="E474" s="1984">
        <v>2340</v>
      </c>
      <c r="F474" s="1990">
        <v>121.60569995642017</v>
      </c>
      <c r="H474" s="1981">
        <v>2340</v>
      </c>
      <c r="I474" s="1992">
        <v>946.44986501454719</v>
      </c>
      <c r="J474" s="1987"/>
      <c r="K474" s="1984">
        <v>2340</v>
      </c>
      <c r="L474" s="1990">
        <v>102.68271035094479</v>
      </c>
      <c r="N474" s="1981">
        <v>2340</v>
      </c>
      <c r="O474" s="1992">
        <v>1594.1206283309407</v>
      </c>
      <c r="P474" s="1987"/>
      <c r="Q474" s="1984">
        <v>2340</v>
      </c>
      <c r="R474" s="1990">
        <v>124.23129243402093</v>
      </c>
      <c r="T474" s="1981">
        <v>2340</v>
      </c>
      <c r="U474" s="1992">
        <v>3598.9933214343073</v>
      </c>
      <c r="V474" s="1987"/>
      <c r="W474" s="1989">
        <v>2340</v>
      </c>
      <c r="X474" s="1990">
        <v>181.59362253998714</v>
      </c>
      <c r="Z474" s="1991">
        <v>2340</v>
      </c>
      <c r="AA474" s="1992">
        <v>1938.987331154716</v>
      </c>
      <c r="AB474" s="1987"/>
      <c r="AC474" s="1989">
        <v>2340</v>
      </c>
      <c r="AD474" s="1990">
        <v>145.17211432987725</v>
      </c>
      <c r="AF474" s="2007">
        <v>2340</v>
      </c>
      <c r="AG474" s="2011">
        <f t="shared" si="14"/>
        <v>1906.2171324977007</v>
      </c>
      <c r="AH474" s="2009"/>
      <c r="AI474" s="2007">
        <v>2340</v>
      </c>
      <c r="AJ474" s="2012">
        <f t="shared" si="15"/>
        <v>135.05708792225005</v>
      </c>
    </row>
    <row r="475" spans="2:36" x14ac:dyDescent="0.25">
      <c r="B475" s="1981">
        <v>2345</v>
      </c>
      <c r="C475" s="1992">
        <v>1451.9782968585146</v>
      </c>
      <c r="D475" s="1983"/>
      <c r="E475" s="1984">
        <v>2345</v>
      </c>
      <c r="F475" s="1990">
        <v>121.50893421765095</v>
      </c>
      <c r="H475" s="1981">
        <v>2345</v>
      </c>
      <c r="I475" s="1992">
        <v>946.04591996153204</v>
      </c>
      <c r="J475" s="1987"/>
      <c r="K475" s="1984">
        <v>2345</v>
      </c>
      <c r="L475" s="1990">
        <v>102.60905133468593</v>
      </c>
      <c r="N475" s="1981">
        <v>2345</v>
      </c>
      <c r="O475" s="1992">
        <v>1593.7439326604938</v>
      </c>
      <c r="P475" s="1987"/>
      <c r="Q475" s="1984">
        <v>2345</v>
      </c>
      <c r="R475" s="1990">
        <v>124.14163457505836</v>
      </c>
      <c r="T475" s="1981">
        <v>2345</v>
      </c>
      <c r="U475" s="1992">
        <v>3598.0735213408361</v>
      </c>
      <c r="V475" s="1987"/>
      <c r="W475" s="1989">
        <v>2345</v>
      </c>
      <c r="X475" s="1990">
        <v>181.50661599727542</v>
      </c>
      <c r="Z475" s="1991">
        <v>2345</v>
      </c>
      <c r="AA475" s="1992">
        <v>1947.6944597138568</v>
      </c>
      <c r="AB475" s="1987"/>
      <c r="AC475" s="1989">
        <v>2345</v>
      </c>
      <c r="AD475" s="1990">
        <v>145.3317434422641</v>
      </c>
      <c r="AF475" s="2007">
        <v>2345</v>
      </c>
      <c r="AG475" s="2011">
        <f t="shared" si="14"/>
        <v>1907.5072261070466</v>
      </c>
      <c r="AH475" s="2009"/>
      <c r="AI475" s="2007">
        <v>2345</v>
      </c>
      <c r="AJ475" s="2012">
        <f t="shared" si="15"/>
        <v>135.01959591338695</v>
      </c>
    </row>
    <row r="476" spans="2:36" x14ac:dyDescent="0.25">
      <c r="B476" s="1981">
        <v>2350</v>
      </c>
      <c r="C476" s="1992">
        <v>1451.423881999626</v>
      </c>
      <c r="D476" s="1983"/>
      <c r="E476" s="1984">
        <v>2350</v>
      </c>
      <c r="F476" s="1990">
        <v>121.41256582601297</v>
      </c>
      <c r="H476" s="1981">
        <v>2350</v>
      </c>
      <c r="I476" s="1992">
        <v>945.64369242829412</v>
      </c>
      <c r="J476" s="1987"/>
      <c r="K476" s="1984">
        <v>2350</v>
      </c>
      <c r="L476" s="1990">
        <v>102.53570576104964</v>
      </c>
      <c r="N476" s="1981">
        <v>2350</v>
      </c>
      <c r="O476" s="1992">
        <v>1593.3688399503465</v>
      </c>
      <c r="P476" s="1987"/>
      <c r="Q476" s="1984">
        <v>2350</v>
      </c>
      <c r="R476" s="1990">
        <v>124.05235823889976</v>
      </c>
      <c r="T476" s="1981">
        <v>2350</v>
      </c>
      <c r="U476" s="1992">
        <v>3597.1546398324149</v>
      </c>
      <c r="V476" s="1987"/>
      <c r="W476" s="1989">
        <v>2350</v>
      </c>
      <c r="X476" s="1990">
        <v>181.41992238322609</v>
      </c>
      <c r="Z476" s="1991">
        <v>2350</v>
      </c>
      <c r="AA476" s="1992">
        <v>1956.4025068580472</v>
      </c>
      <c r="AB476" s="1987"/>
      <c r="AC476" s="1989">
        <v>2350</v>
      </c>
      <c r="AD476" s="1990">
        <v>145.49168548331349</v>
      </c>
      <c r="AF476" s="2007">
        <v>2350</v>
      </c>
      <c r="AG476" s="2011">
        <f t="shared" si="14"/>
        <v>1908.7987122137456</v>
      </c>
      <c r="AH476" s="2009"/>
      <c r="AI476" s="2007">
        <v>2350</v>
      </c>
      <c r="AJ476" s="2012">
        <f t="shared" si="15"/>
        <v>134.9824475385004</v>
      </c>
    </row>
    <row r="477" spans="2:36" x14ac:dyDescent="0.25">
      <c r="B477" s="1981">
        <v>2355</v>
      </c>
      <c r="C477" s="1992">
        <v>1450.8712605665264</v>
      </c>
      <c r="D477" s="1983"/>
      <c r="E477" s="1984">
        <v>2355</v>
      </c>
      <c r="F477" s="1990">
        <v>121.31659225063244</v>
      </c>
      <c r="H477" s="1981">
        <v>2355</v>
      </c>
      <c r="I477" s="1992">
        <v>945.24317147965724</v>
      </c>
      <c r="J477" s="1987"/>
      <c r="K477" s="1984">
        <v>2355</v>
      </c>
      <c r="L477" s="1990">
        <v>102.46267163358583</v>
      </c>
      <c r="N477" s="1981">
        <v>2355</v>
      </c>
      <c r="O477" s="1992">
        <v>1592.9953399905598</v>
      </c>
      <c r="P477" s="1987"/>
      <c r="Q477" s="1984">
        <v>2355</v>
      </c>
      <c r="R477" s="1990">
        <v>123.96346099546356</v>
      </c>
      <c r="T477" s="1981">
        <v>2355</v>
      </c>
      <c r="U477" s="1992">
        <v>3596.2366710581737</v>
      </c>
      <c r="V477" s="1987"/>
      <c r="W477" s="1989">
        <v>2355</v>
      </c>
      <c r="X477" s="1990">
        <v>181.33353970466285</v>
      </c>
      <c r="Z477" s="1991">
        <v>2355</v>
      </c>
      <c r="AA477" s="1992">
        <v>1965.1114667364191</v>
      </c>
      <c r="AB477" s="1987"/>
      <c r="AC477" s="1989">
        <v>2355</v>
      </c>
      <c r="AD477" s="1990">
        <v>145.65193845984879</v>
      </c>
      <c r="AF477" s="2007">
        <v>2355</v>
      </c>
      <c r="AG477" s="2011">
        <f t="shared" si="14"/>
        <v>1910.0915819662673</v>
      </c>
      <c r="AH477" s="2009"/>
      <c r="AI477" s="2007">
        <v>2355</v>
      </c>
      <c r="AJ477" s="2012">
        <f t="shared" si="15"/>
        <v>134.94564060883869</v>
      </c>
    </row>
    <row r="478" spans="2:36" x14ac:dyDescent="0.25">
      <c r="B478" s="1981">
        <v>2360</v>
      </c>
      <c r="C478" s="1992">
        <v>1450.3204212446708</v>
      </c>
      <c r="D478" s="1983"/>
      <c r="E478" s="1984">
        <v>2360</v>
      </c>
      <c r="F478" s="1990">
        <v>121.22101098208397</v>
      </c>
      <c r="H478" s="1981">
        <v>2360</v>
      </c>
      <c r="I478" s="1992">
        <v>944.8443462730952</v>
      </c>
      <c r="J478" s="1987"/>
      <c r="K478" s="1984">
        <v>2360</v>
      </c>
      <c r="L478" s="1990">
        <v>102.38994697276377</v>
      </c>
      <c r="N478" s="1981">
        <v>2360</v>
      </c>
      <c r="O478" s="1992">
        <v>1592.6234226577221</v>
      </c>
      <c r="P478" s="1987"/>
      <c r="Q478" s="1984">
        <v>2360</v>
      </c>
      <c r="R478" s="1990">
        <v>123.87494043526257</v>
      </c>
      <c r="T478" s="1981">
        <v>2360</v>
      </c>
      <c r="U478" s="1992">
        <v>3595.3196092168446</v>
      </c>
      <c r="V478" s="1987"/>
      <c r="W478" s="1989">
        <v>2360</v>
      </c>
      <c r="X478" s="1990">
        <v>181.24746598530069</v>
      </c>
      <c r="Z478" s="1991">
        <v>2360</v>
      </c>
      <c r="AA478" s="1992">
        <v>1973.8213335477019</v>
      </c>
      <c r="AB478" s="1987"/>
      <c r="AC478" s="1989">
        <v>2360</v>
      </c>
      <c r="AD478" s="1990">
        <v>145.81250039558526</v>
      </c>
      <c r="AF478" s="2007">
        <v>2360</v>
      </c>
      <c r="AG478" s="2011">
        <f t="shared" si="14"/>
        <v>1911.3858265880069</v>
      </c>
      <c r="AH478" s="2009"/>
      <c r="AI478" s="2007">
        <v>2360</v>
      </c>
      <c r="AJ478" s="2012">
        <f t="shared" si="15"/>
        <v>134.90917295419925</v>
      </c>
    </row>
    <row r="479" spans="2:36" x14ac:dyDescent="0.25">
      <c r="B479" s="1981">
        <v>2365</v>
      </c>
      <c r="C479" s="1992">
        <v>1449.7713528147494</v>
      </c>
      <c r="D479" s="1983"/>
      <c r="E479" s="1984">
        <v>2365</v>
      </c>
      <c r="F479" s="1990">
        <v>121.12581953216393</v>
      </c>
      <c r="H479" s="1981">
        <v>2365</v>
      </c>
      <c r="I479" s="1992">
        <v>944.4472060577483</v>
      </c>
      <c r="J479" s="1987"/>
      <c r="K479" s="1984">
        <v>2365</v>
      </c>
      <c r="L479" s="1990">
        <v>102.31752981579309</v>
      </c>
      <c r="N479" s="1981">
        <v>2365</v>
      </c>
      <c r="O479" s="1992">
        <v>1592.25307791403</v>
      </c>
      <c r="P479" s="1987"/>
      <c r="Q479" s="1984">
        <v>2365</v>
      </c>
      <c r="R479" s="1990">
        <v>123.78679416918483</v>
      </c>
      <c r="T479" s="1981">
        <v>2365</v>
      </c>
      <c r="U479" s="1992">
        <v>3594.4034485562033</v>
      </c>
      <c r="V479" s="1987"/>
      <c r="W479" s="1989">
        <v>2365</v>
      </c>
      <c r="X479" s="1990">
        <v>181.16169926556745</v>
      </c>
      <c r="Z479" s="1991">
        <v>2365</v>
      </c>
      <c r="AA479" s="1992">
        <v>1982.532101539673</v>
      </c>
      <c r="AB479" s="1987"/>
      <c r="AC479" s="1989">
        <v>2365</v>
      </c>
      <c r="AD479" s="1990">
        <v>145.97336933095065</v>
      </c>
      <c r="AF479" s="2007">
        <v>2365</v>
      </c>
      <c r="AG479" s="2011">
        <f t="shared" si="14"/>
        <v>1912.6814373764805</v>
      </c>
      <c r="AH479" s="2009"/>
      <c r="AI479" s="2007">
        <v>2365</v>
      </c>
      <c r="AJ479" s="2012">
        <f t="shared" si="15"/>
        <v>134.873042422732</v>
      </c>
    </row>
    <row r="480" spans="2:36" x14ac:dyDescent="0.25">
      <c r="B480" s="1981">
        <v>2370</v>
      </c>
      <c r="C480" s="1992">
        <v>1449.2240441516908</v>
      </c>
      <c r="D480" s="1983"/>
      <c r="E480" s="1984">
        <v>2370</v>
      </c>
      <c r="F480" s="1990">
        <v>121.0310154336656</v>
      </c>
      <c r="H480" s="1981">
        <v>2370</v>
      </c>
      <c r="I480" s="1992">
        <v>944.05174017345871</v>
      </c>
      <c r="J480" s="1987"/>
      <c r="K480" s="1984">
        <v>2370</v>
      </c>
      <c r="L480" s="1990">
        <v>102.24541821644665</v>
      </c>
      <c r="N480" s="1981">
        <v>2370</v>
      </c>
      <c r="O480" s="1992">
        <v>1591.8842958063863</v>
      </c>
      <c r="P480" s="1987"/>
      <c r="Q480" s="1984">
        <v>2370</v>
      </c>
      <c r="R480" s="1990">
        <v>123.69901982828038</v>
      </c>
      <c r="T480" s="1981">
        <v>2370</v>
      </c>
      <c r="U480" s="1992">
        <v>3593.4881833725808</v>
      </c>
      <c r="V480" s="1987"/>
      <c r="W480" s="1989">
        <v>2370</v>
      </c>
      <c r="X480" s="1990">
        <v>181.0762376024278</v>
      </c>
      <c r="Z480" s="1991">
        <v>2370</v>
      </c>
      <c r="AA480" s="1992">
        <v>1991.2437650086629</v>
      </c>
      <c r="AB480" s="1987"/>
      <c r="AC480" s="1989">
        <v>2370</v>
      </c>
      <c r="AD480" s="1990">
        <v>146.13454332290954</v>
      </c>
      <c r="AF480" s="2007">
        <v>2370</v>
      </c>
      <c r="AG480" s="2011">
        <f t="shared" si="14"/>
        <v>1913.9784057025558</v>
      </c>
      <c r="AH480" s="2009"/>
      <c r="AI480" s="2007">
        <v>2370</v>
      </c>
      <c r="AJ480" s="2012">
        <f t="shared" si="15"/>
        <v>134.83724688074599</v>
      </c>
    </row>
    <row r="481" spans="2:36" x14ac:dyDescent="0.25">
      <c r="B481" s="1981">
        <v>2375</v>
      </c>
      <c r="C481" s="1992">
        <v>1448.6784842236702</v>
      </c>
      <c r="D481" s="1983"/>
      <c r="E481" s="1984">
        <v>2375</v>
      </c>
      <c r="F481" s="1990">
        <v>120.93659624015888</v>
      </c>
      <c r="H481" s="1981">
        <v>2375</v>
      </c>
      <c r="I481" s="1992">
        <v>943.6579380498157</v>
      </c>
      <c r="J481" s="1987"/>
      <c r="K481" s="1984">
        <v>2375</v>
      </c>
      <c r="L481" s="1990">
        <v>102.17361024488702</v>
      </c>
      <c r="N481" s="1981">
        <v>2375</v>
      </c>
      <c r="O481" s="1992">
        <v>1591.5170664655129</v>
      </c>
      <c r="P481" s="1987"/>
      <c r="Q481" s="1984">
        <v>2375</v>
      </c>
      <c r="R481" s="1990">
        <v>123.61161506354823</v>
      </c>
      <c r="T481" s="1981">
        <v>2375</v>
      </c>
      <c r="U481" s="1992">
        <v>3592.5738080103297</v>
      </c>
      <c r="V481" s="1987"/>
      <c r="W481" s="1989">
        <v>2375</v>
      </c>
      <c r="X481" s="1990">
        <v>180.9910790692083</v>
      </c>
      <c r="Z481" s="1991">
        <v>2375</v>
      </c>
      <c r="AA481" s="1992">
        <v>1999.9563182990219</v>
      </c>
      <c r="AB481" s="1987"/>
      <c r="AC481" s="1989">
        <v>2375</v>
      </c>
      <c r="AD481" s="1990">
        <v>146.29602044478855</v>
      </c>
      <c r="AF481" s="2007">
        <v>2375</v>
      </c>
      <c r="AG481" s="2011">
        <f t="shared" si="14"/>
        <v>1915.2767230096701</v>
      </c>
      <c r="AH481" s="2009"/>
      <c r="AI481" s="2007">
        <v>2375</v>
      </c>
      <c r="AJ481" s="2012">
        <f t="shared" si="15"/>
        <v>134.80178421251821</v>
      </c>
    </row>
    <row r="482" spans="2:36" x14ac:dyDescent="0.25">
      <c r="B482" s="1981">
        <v>2380</v>
      </c>
      <c r="C482" s="1992">
        <v>1448.1346620911329</v>
      </c>
      <c r="D482" s="1983"/>
      <c r="E482" s="1984">
        <v>2380</v>
      </c>
      <c r="F482" s="1990">
        <v>120.84255952577205</v>
      </c>
      <c r="H482" s="1981">
        <v>2380</v>
      </c>
      <c r="I482" s="1992">
        <v>943.26578920521217</v>
      </c>
      <c r="J482" s="1987"/>
      <c r="K482" s="1984">
        <v>2380</v>
      </c>
      <c r="L482" s="1990">
        <v>102.10210398749358</v>
      </c>
      <c r="N482" s="1981">
        <v>2380</v>
      </c>
      <c r="O482" s="1992">
        <v>1591.1513801050621</v>
      </c>
      <c r="P482" s="1987"/>
      <c r="Q482" s="1984">
        <v>2380</v>
      </c>
      <c r="R482" s="1990">
        <v>123.52457754572686</v>
      </c>
      <c r="T482" s="1981">
        <v>2380</v>
      </c>
      <c r="U482" s="1992">
        <v>3591.6603168613319</v>
      </c>
      <c r="V482" s="1987"/>
      <c r="W482" s="1989">
        <v>2380</v>
      </c>
      <c r="X482" s="1990">
        <v>180.90622175542646</v>
      </c>
      <c r="Z482" s="1991">
        <v>2380</v>
      </c>
      <c r="AA482" s="1992">
        <v>2008.6697558026353</v>
      </c>
      <c r="AB482" s="1987"/>
      <c r="AC482" s="1989">
        <v>2380</v>
      </c>
      <c r="AD482" s="1990">
        <v>146.45779878610529</v>
      </c>
      <c r="AF482" s="2007">
        <v>2380</v>
      </c>
      <c r="AG482" s="2011">
        <f t="shared" si="14"/>
        <v>1916.5763808130748</v>
      </c>
      <c r="AH482" s="2009"/>
      <c r="AI482" s="2007">
        <v>2380</v>
      </c>
      <c r="AJ482" s="2012">
        <f t="shared" si="15"/>
        <v>134.76665232010484</v>
      </c>
    </row>
    <row r="483" spans="2:36" x14ac:dyDescent="0.25">
      <c r="B483" s="1981">
        <v>2385</v>
      </c>
      <c r="C483" s="1992">
        <v>1447.5925669058333</v>
      </c>
      <c r="D483" s="1983"/>
      <c r="E483" s="1984">
        <v>2385</v>
      </c>
      <c r="F483" s="1990">
        <v>120.74890288497612</v>
      </c>
      <c r="H483" s="1981">
        <v>2385</v>
      </c>
      <c r="I483" s="1992">
        <v>942.8752832459154</v>
      </c>
      <c r="J483" s="1987"/>
      <c r="K483" s="1984">
        <v>2385</v>
      </c>
      <c r="L483" s="1990">
        <v>102.0308975466928</v>
      </c>
      <c r="N483" s="1981">
        <v>2385</v>
      </c>
      <c r="O483" s="1992">
        <v>1590.7872270207552</v>
      </c>
      <c r="P483" s="1987"/>
      <c r="Q483" s="1984">
        <v>2385</v>
      </c>
      <c r="R483" s="1990">
        <v>123.4379049650869</v>
      </c>
      <c r="T483" s="1981">
        <v>2385</v>
      </c>
      <c r="U483" s="1992">
        <v>3590.7477043644949</v>
      </c>
      <c r="V483" s="1987"/>
      <c r="W483" s="1989">
        <v>2385</v>
      </c>
      <c r="X483" s="1990">
        <v>180.82166376661999</v>
      </c>
      <c r="Z483" s="1991">
        <v>2385</v>
      </c>
      <c r="AA483" s="1992">
        <v>2017.3840719584136</v>
      </c>
      <c r="AB483" s="1987"/>
      <c r="AC483" s="1989">
        <v>2385</v>
      </c>
      <c r="AD483" s="1990">
        <v>146.61987645239753</v>
      </c>
      <c r="AF483" s="2007">
        <v>2385</v>
      </c>
      <c r="AG483" s="2011">
        <f t="shared" si="14"/>
        <v>1917.8773706990826</v>
      </c>
      <c r="AH483" s="2009"/>
      <c r="AI483" s="2007">
        <v>2385</v>
      </c>
      <c r="AJ483" s="2012">
        <f t="shared" si="15"/>
        <v>134.73184912315466</v>
      </c>
    </row>
    <row r="484" spans="2:36" x14ac:dyDescent="0.25">
      <c r="B484" s="1981">
        <v>2390</v>
      </c>
      <c r="C484" s="1992">
        <v>1447.0521879098826</v>
      </c>
      <c r="D484" s="1983"/>
      <c r="E484" s="1984">
        <v>2390</v>
      </c>
      <c r="F484" s="1990">
        <v>120.6556239323718</v>
      </c>
      <c r="H484" s="1981">
        <v>2390</v>
      </c>
      <c r="I484" s="1992">
        <v>942.48640986514818</v>
      </c>
      <c r="J484" s="1987"/>
      <c r="K484" s="1984">
        <v>2390</v>
      </c>
      <c r="L484" s="1990">
        <v>101.959989040791</v>
      </c>
      <c r="N484" s="1981">
        <v>2390</v>
      </c>
      <c r="O484" s="1992">
        <v>1590.4245975895224</v>
      </c>
      <c r="P484" s="1987"/>
      <c r="Q484" s="1984">
        <v>2390</v>
      </c>
      <c r="R484" s="1990">
        <v>123.35159503122786</v>
      </c>
      <c r="T484" s="1981">
        <v>2390</v>
      </c>
      <c r="U484" s="1992">
        <v>3589.8359650052716</v>
      </c>
      <c r="V484" s="1987"/>
      <c r="W484" s="1989">
        <v>2390</v>
      </c>
      <c r="X484" s="1990">
        <v>180.73740322418072</v>
      </c>
      <c r="Z484" s="1991">
        <v>2390</v>
      </c>
      <c r="AA484" s="1992">
        <v>2026.0992612518014</v>
      </c>
      <c r="AB484" s="1987"/>
      <c r="AC484" s="1989">
        <v>2390</v>
      </c>
      <c r="AD484" s="1990">
        <v>146.78225156505695</v>
      </c>
      <c r="AF484" s="2007">
        <v>2390</v>
      </c>
      <c r="AG484" s="2011">
        <f t="shared" si="14"/>
        <v>1919.1796843243253</v>
      </c>
      <c r="AH484" s="2009"/>
      <c r="AI484" s="2007">
        <v>2390</v>
      </c>
      <c r="AJ484" s="2012">
        <f t="shared" si="15"/>
        <v>134.69737255872568</v>
      </c>
    </row>
    <row r="485" spans="2:36" x14ac:dyDescent="0.25">
      <c r="B485" s="1981">
        <v>2395</v>
      </c>
      <c r="C485" s="1992">
        <v>1446.5135144348042</v>
      </c>
      <c r="D485" s="1983"/>
      <c r="E485" s="1984">
        <v>2395</v>
      </c>
      <c r="F485" s="1990">
        <v>120.56272030248014</v>
      </c>
      <c r="H485" s="1981">
        <v>2395</v>
      </c>
      <c r="I485" s="1992">
        <v>942.09915884217821</v>
      </c>
      <c r="J485" s="1987"/>
      <c r="K485" s="1984">
        <v>2395</v>
      </c>
      <c r="L485" s="1990">
        <v>101.88937660380726</v>
      </c>
      <c r="N485" s="1981">
        <v>2395</v>
      </c>
      <c r="O485" s="1992">
        <v>1590.0634822686486</v>
      </c>
      <c r="P485" s="1987"/>
      <c r="Q485" s="1984">
        <v>2395</v>
      </c>
      <c r="R485" s="1990">
        <v>123.26564547287585</v>
      </c>
      <c r="T485" s="1981">
        <v>2395</v>
      </c>
      <c r="U485" s="1992">
        <v>3588.925093315157</v>
      </c>
      <c r="V485" s="1987"/>
      <c r="W485" s="1989">
        <v>2395</v>
      </c>
      <c r="X485" s="1990">
        <v>180.65343826518762</v>
      </c>
      <c r="Z485" s="1991">
        <v>2395</v>
      </c>
      <c r="AA485" s="1992">
        <v>2034.8153182142983</v>
      </c>
      <c r="AB485" s="1987"/>
      <c r="AC485" s="1989">
        <v>2395</v>
      </c>
      <c r="AD485" s="1990">
        <v>146.94492226116236</v>
      </c>
      <c r="AF485" s="2007">
        <v>2395</v>
      </c>
      <c r="AG485" s="2011">
        <f t="shared" si="14"/>
        <v>1920.4833134150172</v>
      </c>
      <c r="AH485" s="2009"/>
      <c r="AI485" s="2007">
        <v>2395</v>
      </c>
      <c r="AJ485" s="2012">
        <f t="shared" si="15"/>
        <v>134.66322058110265</v>
      </c>
    </row>
    <row r="486" spans="2:36" x14ac:dyDescent="0.25">
      <c r="B486" s="1981">
        <v>2400</v>
      </c>
      <c r="C486" s="1992">
        <v>1445.9765359006087</v>
      </c>
      <c r="D486" s="1983"/>
      <c r="E486" s="1984">
        <v>2400</v>
      </c>
      <c r="F486" s="1990">
        <v>120.47018964953367</v>
      </c>
      <c r="H486" s="1981">
        <v>2400</v>
      </c>
      <c r="I486" s="1992">
        <v>941.71352004142602</v>
      </c>
      <c r="J486" s="1987"/>
      <c r="K486" s="1984">
        <v>2400</v>
      </c>
      <c r="L486" s="1990">
        <v>101.81905838531108</v>
      </c>
      <c r="N486" s="1981">
        <v>2400</v>
      </c>
      <c r="O486" s="1992">
        <v>1589.7038715949459</v>
      </c>
      <c r="P486" s="1987"/>
      <c r="Q486" s="1984">
        <v>2400</v>
      </c>
      <c r="R486" s="1990">
        <v>123.1800540376834</v>
      </c>
      <c r="T486" s="1981">
        <v>2400</v>
      </c>
      <c r="U486" s="1992">
        <v>3588.0150838712188</v>
      </c>
      <c r="V486" s="1987"/>
      <c r="W486" s="1989">
        <v>2400</v>
      </c>
      <c r="X486" s="1990">
        <v>180.56976704224414</v>
      </c>
      <c r="Z486" s="1991">
        <v>2400</v>
      </c>
      <c r="AA486" s="1992">
        <v>2043.5322374229731</v>
      </c>
      <c r="AB486" s="1987"/>
      <c r="AC486" s="1989">
        <v>2400</v>
      </c>
      <c r="AD486" s="1990">
        <v>147.10788669331737</v>
      </c>
      <c r="AF486" s="2007">
        <v>2400</v>
      </c>
      <c r="AG486" s="2011">
        <f t="shared" si="14"/>
        <v>1921.7882497662345</v>
      </c>
      <c r="AH486" s="2009"/>
      <c r="AI486" s="2007">
        <v>2400</v>
      </c>
      <c r="AJ486" s="2012">
        <f t="shared" si="15"/>
        <v>134.62939116161792</v>
      </c>
    </row>
    <row r="487" spans="2:36" x14ac:dyDescent="0.25">
      <c r="B487" s="1981">
        <v>2405</v>
      </c>
      <c r="C487" s="1992">
        <v>1445.4412418148788</v>
      </c>
      <c r="D487" s="1983"/>
      <c r="E487" s="1984">
        <v>2405</v>
      </c>
      <c r="F487" s="1990">
        <v>120.37802964727332</v>
      </c>
      <c r="H487" s="1981">
        <v>2405</v>
      </c>
      <c r="I487" s="1992">
        <v>941.3294834115768</v>
      </c>
      <c r="J487" s="1987"/>
      <c r="K487" s="1984">
        <v>2405</v>
      </c>
      <c r="L487" s="1990">
        <v>101.74903255025957</v>
      </c>
      <c r="N487" s="1981">
        <v>2405</v>
      </c>
      <c r="O487" s="1992">
        <v>1589.3457561839193</v>
      </c>
      <c r="P487" s="1987"/>
      <c r="Q487" s="1984">
        <v>2405</v>
      </c>
      <c r="R487" s="1990">
        <v>123.09481849203428</v>
      </c>
      <c r="T487" s="1981">
        <v>2405</v>
      </c>
      <c r="U487" s="1992">
        <v>3587.1059312956195</v>
      </c>
      <c r="V487" s="1987"/>
      <c r="W487" s="1989">
        <v>2405</v>
      </c>
      <c r="X487" s="1990">
        <v>180.48638772331645</v>
      </c>
      <c r="Z487" s="1991">
        <v>2405</v>
      </c>
      <c r="AA487" s="1992">
        <v>2052.2500134999873</v>
      </c>
      <c r="AB487" s="1987"/>
      <c r="AC487" s="1989">
        <v>2405</v>
      </c>
      <c r="AD487" s="1990">
        <v>147.27114302948854</v>
      </c>
      <c r="AF487" s="2007">
        <v>2405</v>
      </c>
      <c r="AG487" s="2011">
        <f t="shared" si="14"/>
        <v>1923.0944852411965</v>
      </c>
      <c r="AH487" s="2009"/>
      <c r="AI487" s="2007">
        <v>2405</v>
      </c>
      <c r="AJ487" s="2012">
        <f t="shared" si="15"/>
        <v>134.59588228847443</v>
      </c>
    </row>
    <row r="488" spans="2:36" x14ac:dyDescent="0.25">
      <c r="B488" s="1981">
        <v>2410</v>
      </c>
      <c r="C488" s="1992">
        <v>1444.9076217718618</v>
      </c>
      <c r="D488" s="1983"/>
      <c r="E488" s="1984">
        <v>2410</v>
      </c>
      <c r="F488" s="1990">
        <v>120.28623798874438</v>
      </c>
      <c r="H488" s="1981">
        <v>2410</v>
      </c>
      <c r="I488" s="1992">
        <v>940.94703898470891</v>
      </c>
      <c r="J488" s="1987"/>
      <c r="K488" s="1984">
        <v>2410</v>
      </c>
      <c r="L488" s="1990">
        <v>101.67929727883916</v>
      </c>
      <c r="N488" s="1981">
        <v>2410</v>
      </c>
      <c r="O488" s="1992">
        <v>1588.9891267289545</v>
      </c>
      <c r="P488" s="1987"/>
      <c r="Q488" s="1984">
        <v>2410</v>
      </c>
      <c r="R488" s="1990">
        <v>123.00993662084855</v>
      </c>
      <c r="T488" s="1981">
        <v>2410</v>
      </c>
      <c r="U488" s="1992">
        <v>3586.1976302551566</v>
      </c>
      <c r="V488" s="1987"/>
      <c r="W488" s="1989">
        <v>2410</v>
      </c>
      <c r="X488" s="1990">
        <v>180.40329849157493</v>
      </c>
      <c r="Z488" s="1991">
        <v>2410</v>
      </c>
      <c r="AA488" s="1992">
        <v>2060.9686411121356</v>
      </c>
      <c r="AB488" s="1987"/>
      <c r="AC488" s="1989">
        <v>2410</v>
      </c>
      <c r="AD488" s="1990">
        <v>147.43468945284553</v>
      </c>
      <c r="AF488" s="2007">
        <v>2410</v>
      </c>
      <c r="AG488" s="2011">
        <f t="shared" si="14"/>
        <v>1924.4020117705636</v>
      </c>
      <c r="AH488" s="2009"/>
      <c r="AI488" s="2007">
        <v>2410</v>
      </c>
      <c r="AJ488" s="2012">
        <f t="shared" si="15"/>
        <v>134.56269196657053</v>
      </c>
    </row>
    <row r="489" spans="2:36" x14ac:dyDescent="0.25">
      <c r="B489" s="1981">
        <v>2415</v>
      </c>
      <c r="C489" s="1992">
        <v>1444.3756654515746</v>
      </c>
      <c r="D489" s="1983"/>
      <c r="E489" s="1984">
        <v>2415</v>
      </c>
      <c r="F489" s="1990">
        <v>120.19481238609774</v>
      </c>
      <c r="H489" s="1981">
        <v>2415</v>
      </c>
      <c r="I489" s="1992">
        <v>940.56617687542894</v>
      </c>
      <c r="J489" s="1987"/>
      <c r="K489" s="1984">
        <v>2415</v>
      </c>
      <c r="L489" s="1990">
        <v>101.60985076630659</v>
      </c>
      <c r="N489" s="1981">
        <v>2415</v>
      </c>
      <c r="O489" s="1992">
        <v>1588.6339740005119</v>
      </c>
      <c r="P489" s="1987"/>
      <c r="Q489" s="1984">
        <v>2415</v>
      </c>
      <c r="R489" s="1990">
        <v>122.92540622739047</v>
      </c>
      <c r="T489" s="1981">
        <v>2415</v>
      </c>
      <c r="U489" s="1992">
        <v>3585.2901754607919</v>
      </c>
      <c r="V489" s="1987"/>
      <c r="W489" s="1989">
        <v>2415</v>
      </c>
      <c r="X489" s="1990">
        <v>180.32049754523567</v>
      </c>
      <c r="Z489" s="1991">
        <v>2415</v>
      </c>
      <c r="AA489" s="1992">
        <v>2069.6881149703818</v>
      </c>
      <c r="AB489" s="1987"/>
      <c r="AC489" s="1989">
        <v>2415</v>
      </c>
      <c r="AD489" s="1990">
        <v>147.59852416160493</v>
      </c>
      <c r="AF489" s="2007">
        <v>2415</v>
      </c>
      <c r="AG489" s="2011">
        <f t="shared" si="14"/>
        <v>1925.7108213517379</v>
      </c>
      <c r="AH489" s="2009"/>
      <c r="AI489" s="2007">
        <v>2415</v>
      </c>
      <c r="AJ489" s="2012">
        <f t="shared" si="15"/>
        <v>134.52981821732709</v>
      </c>
    </row>
    <row r="490" spans="2:36" x14ac:dyDescent="0.25">
      <c r="B490" s="1981">
        <v>2420</v>
      </c>
      <c r="C490" s="1992">
        <v>1443.8453626189216</v>
      </c>
      <c r="D490" s="1983"/>
      <c r="E490" s="1984">
        <v>2420</v>
      </c>
      <c r="F490" s="1990">
        <v>120.10375057039201</v>
      </c>
      <c r="H490" s="1981">
        <v>2420</v>
      </c>
      <c r="I490" s="1992">
        <v>940.18688728002053</v>
      </c>
      <c r="J490" s="1987"/>
      <c r="K490" s="1984">
        <v>2420</v>
      </c>
      <c r="L490" s="1990">
        <v>101.54069122283398</v>
      </c>
      <c r="N490" s="1981">
        <v>2420</v>
      </c>
      <c r="O490" s="1992">
        <v>1588.2802888453277</v>
      </c>
      <c r="P490" s="1987"/>
      <c r="Q490" s="1984">
        <v>2420</v>
      </c>
      <c r="R490" s="1990">
        <v>122.84122513307865</v>
      </c>
      <c r="T490" s="1981">
        <v>2420</v>
      </c>
      <c r="U490" s="1992">
        <v>3584.3835616671977</v>
      </c>
      <c r="V490" s="1987"/>
      <c r="W490" s="1989">
        <v>2420</v>
      </c>
      <c r="X490" s="1990">
        <v>180.23798309740596</v>
      </c>
      <c r="Z490" s="1991">
        <v>2420</v>
      </c>
      <c r="AA490" s="1992">
        <v>2078.4084298293983</v>
      </c>
      <c r="AB490" s="1987"/>
      <c r="AC490" s="1989">
        <v>2420</v>
      </c>
      <c r="AD490" s="1990">
        <v>147.76264536887365</v>
      </c>
      <c r="AF490" s="2007">
        <v>2420</v>
      </c>
      <c r="AG490" s="2011">
        <f t="shared" si="14"/>
        <v>1927.0209060481732</v>
      </c>
      <c r="AH490" s="2009"/>
      <c r="AI490" s="2007">
        <v>2420</v>
      </c>
      <c r="AJ490" s="2012">
        <f t="shared" si="15"/>
        <v>134.49725907851686</v>
      </c>
    </row>
    <row r="491" spans="2:36" x14ac:dyDescent="0.25">
      <c r="B491" s="1981">
        <v>2425</v>
      </c>
      <c r="C491" s="1992">
        <v>1443.3167031228231</v>
      </c>
      <c r="D491" s="1983"/>
      <c r="E491" s="1984">
        <v>2425</v>
      </c>
      <c r="F491" s="1990">
        <v>120.01305029139836</v>
      </c>
      <c r="H491" s="1981">
        <v>2425</v>
      </c>
      <c r="I491" s="1992">
        <v>939.80916047560004</v>
      </c>
      <c r="J491" s="1987"/>
      <c r="K491" s="1984">
        <v>2425</v>
      </c>
      <c r="L491" s="1990">
        <v>101.47181687335524</v>
      </c>
      <c r="N491" s="1981">
        <v>2425</v>
      </c>
      <c r="O491" s="1992">
        <v>1587.9280621856278</v>
      </c>
      <c r="P491" s="1987"/>
      <c r="Q491" s="1984">
        <v>2425</v>
      </c>
      <c r="R491" s="1990">
        <v>122.75739117730011</v>
      </c>
      <c r="T491" s="1981">
        <v>2425</v>
      </c>
      <c r="U491" s="1992">
        <v>3583.4777836723065</v>
      </c>
      <c r="V491" s="1987"/>
      <c r="W491" s="1989">
        <v>2425</v>
      </c>
      <c r="X491" s="1990">
        <v>180.15575337592941</v>
      </c>
      <c r="Z491" s="1991">
        <v>2425</v>
      </c>
      <c r="AA491" s="1992">
        <v>2087.1295804871215</v>
      </c>
      <c r="AB491" s="1987"/>
      <c r="AC491" s="1989">
        <v>2425</v>
      </c>
      <c r="AD491" s="1990">
        <v>147.92705130249581</v>
      </c>
      <c r="AF491" s="2007">
        <v>2425</v>
      </c>
      <c r="AG491" s="2011">
        <f t="shared" si="14"/>
        <v>1928.332257988696</v>
      </c>
      <c r="AH491" s="2009"/>
      <c r="AI491" s="2007">
        <v>2425</v>
      </c>
      <c r="AJ491" s="2012">
        <f t="shared" si="15"/>
        <v>134.46501260409576</v>
      </c>
    </row>
    <row r="492" spans="2:36" x14ac:dyDescent="0.25">
      <c r="B492" s="1981">
        <v>2430</v>
      </c>
      <c r="C492" s="1992">
        <v>1442.7896768953524</v>
      </c>
      <c r="D492" s="1983"/>
      <c r="E492" s="1984">
        <v>2430</v>
      </c>
      <c r="F492" s="1990">
        <v>119.9227093174089</v>
      </c>
      <c r="H492" s="1981">
        <v>2430</v>
      </c>
      <c r="I492" s="1992">
        <v>939.43298681928991</v>
      </c>
      <c r="J492" s="1987"/>
      <c r="K492" s="1984">
        <v>2430</v>
      </c>
      <c r="L492" s="1990">
        <v>101.40322595741328</v>
      </c>
      <c r="N492" s="1981">
        <v>2430</v>
      </c>
      <c r="O492" s="1992">
        <v>1587.5772850183555</v>
      </c>
      <c r="P492" s="1987"/>
      <c r="Q492" s="1984">
        <v>2430</v>
      </c>
      <c r="R492" s="1990">
        <v>122.67390221722455</v>
      </c>
      <c r="T492" s="1981">
        <v>2430</v>
      </c>
      <c r="U492" s="1992">
        <v>3582.5728363168691</v>
      </c>
      <c r="V492" s="1987"/>
      <c r="W492" s="1989">
        <v>2430</v>
      </c>
      <c r="X492" s="1990">
        <v>180.07380662323661</v>
      </c>
      <c r="Z492" s="1991">
        <v>2430</v>
      </c>
      <c r="AA492" s="1992">
        <v>2095.8515617842963</v>
      </c>
      <c r="AB492" s="1987"/>
      <c r="AC492" s="1989">
        <v>2430</v>
      </c>
      <c r="AD492" s="1990">
        <v>148.09174020490175</v>
      </c>
      <c r="AF492" s="2007">
        <v>2430</v>
      </c>
      <c r="AG492" s="2011">
        <f t="shared" si="14"/>
        <v>1929.6448693668328</v>
      </c>
      <c r="AH492" s="2009"/>
      <c r="AI492" s="2007">
        <v>2430</v>
      </c>
      <c r="AJ492" s="2012">
        <f t="shared" si="15"/>
        <v>134.43307686403702</v>
      </c>
    </row>
    <row r="493" spans="2:36" x14ac:dyDescent="0.25">
      <c r="B493" s="1981">
        <v>2435</v>
      </c>
      <c r="C493" s="1992">
        <v>1442.2642739508867</v>
      </c>
      <c r="D493" s="1983"/>
      <c r="E493" s="1984">
        <v>2435</v>
      </c>
      <c r="F493" s="1990">
        <v>119.83272543504596</v>
      </c>
      <c r="H493" s="1981">
        <v>2435</v>
      </c>
      <c r="I493" s="1992">
        <v>939.05835674739274</v>
      </c>
      <c r="J493" s="1987"/>
      <c r="K493" s="1984">
        <v>2435</v>
      </c>
      <c r="L493" s="1990">
        <v>101.33491672901124</v>
      </c>
      <c r="N493" s="1981">
        <v>2435</v>
      </c>
      <c r="O493" s="1992">
        <v>1587.227948414398</v>
      </c>
      <c r="P493" s="1987"/>
      <c r="Q493" s="1984">
        <v>2435</v>
      </c>
      <c r="R493" s="1990">
        <v>122.59075612762143</v>
      </c>
      <c r="T493" s="1981">
        <v>2435</v>
      </c>
      <c r="U493" s="1992">
        <v>3581.6687144840107</v>
      </c>
      <c r="V493" s="1987"/>
      <c r="W493" s="1989">
        <v>2435</v>
      </c>
      <c r="X493" s="1990">
        <v>179.99214109619317</v>
      </c>
      <c r="Z493" s="1991">
        <v>2435</v>
      </c>
      <c r="AA493" s="1992">
        <v>2104.5743686040491</v>
      </c>
      <c r="AB493" s="1987"/>
      <c r="AC493" s="1989">
        <v>2435</v>
      </c>
      <c r="AD493" s="1990">
        <v>148.25671033295674</v>
      </c>
      <c r="AF493" s="2007">
        <v>2435</v>
      </c>
      <c r="AG493" s="2011">
        <f t="shared" si="14"/>
        <v>1930.9587324401477</v>
      </c>
      <c r="AH493" s="2009"/>
      <c r="AI493" s="2007">
        <v>2435</v>
      </c>
      <c r="AJ493" s="2012">
        <f t="shared" si="15"/>
        <v>134.40144994416573</v>
      </c>
    </row>
    <row r="494" spans="2:36" x14ac:dyDescent="0.25">
      <c r="B494" s="1981">
        <v>2440</v>
      </c>
      <c r="C494" s="1992">
        <v>1441.7404843852644</v>
      </c>
      <c r="D494" s="1983"/>
      <c r="E494" s="1984">
        <v>2440</v>
      </c>
      <c r="F494" s="1990">
        <v>119.74309644907387</v>
      </c>
      <c r="H494" s="1981">
        <v>2440</v>
      </c>
      <c r="I494" s="1992">
        <v>938.68526077458125</v>
      </c>
      <c r="J494" s="1987"/>
      <c r="K494" s="1984">
        <v>2440</v>
      </c>
      <c r="L494" s="1990">
        <v>101.26688745646329</v>
      </c>
      <c r="N494" s="1981">
        <v>2440</v>
      </c>
      <c r="O494" s="1992">
        <v>1586.8800435178339</v>
      </c>
      <c r="P494" s="1987"/>
      <c r="Q494" s="1984">
        <v>2440</v>
      </c>
      <c r="R494" s="1990">
        <v>122.50795080068053</v>
      </c>
      <c r="T494" s="1981">
        <v>2440</v>
      </c>
      <c r="U494" s="1992">
        <v>3580.7654130987939</v>
      </c>
      <c r="V494" s="1987"/>
      <c r="W494" s="1989">
        <v>2440</v>
      </c>
      <c r="X494" s="1990">
        <v>179.91075506595263</v>
      </c>
      <c r="Z494" s="1991">
        <v>2440</v>
      </c>
      <c r="AA494" s="1992">
        <v>2113.2979958714454</v>
      </c>
      <c r="AB494" s="1987"/>
      <c r="AC494" s="1989">
        <v>2440</v>
      </c>
      <c r="AD494" s="1990">
        <v>148.42195995781495</v>
      </c>
      <c r="AF494" s="2007">
        <v>2440</v>
      </c>
      <c r="AG494" s="2011">
        <f t="shared" si="14"/>
        <v>1932.2738395295837</v>
      </c>
      <c r="AH494" s="2009"/>
      <c r="AI494" s="2007">
        <v>2440</v>
      </c>
      <c r="AJ494" s="2012">
        <f t="shared" si="15"/>
        <v>134.37012994599706</v>
      </c>
    </row>
    <row r="495" spans="2:36" x14ac:dyDescent="0.25">
      <c r="B495" s="1981">
        <v>2445</v>
      </c>
      <c r="C495" s="1992">
        <v>1441.2182983749562</v>
      </c>
      <c r="D495" s="1983"/>
      <c r="E495" s="1984">
        <v>2445</v>
      </c>
      <c r="F495" s="1990">
        <v>119.65382018221426</v>
      </c>
      <c r="H495" s="1981">
        <v>2445</v>
      </c>
      <c r="I495" s="1992">
        <v>938.31368949309888</v>
      </c>
      <c r="J495" s="1987"/>
      <c r="K495" s="1984">
        <v>2445</v>
      </c>
      <c r="L495" s="1990">
        <v>101.19913642224871</v>
      </c>
      <c r="N495" s="1981">
        <v>2445</v>
      </c>
      <c r="O495" s="1992">
        <v>1586.533561545182</v>
      </c>
      <c r="P495" s="1987"/>
      <c r="Q495" s="1984">
        <v>2445</v>
      </c>
      <c r="R495" s="1990">
        <v>122.42548414583348</v>
      </c>
      <c r="T495" s="1981">
        <v>2445</v>
      </c>
      <c r="U495" s="1992">
        <v>3579.8629271277987</v>
      </c>
      <c r="V495" s="1987"/>
      <c r="W495" s="1989">
        <v>2445</v>
      </c>
      <c r="X495" s="1990">
        <v>179.82964681781098</v>
      </c>
      <c r="Z495" s="1991">
        <v>2445</v>
      </c>
      <c r="AA495" s="1992">
        <v>2122.0224385530628</v>
      </c>
      <c r="AB495" s="1987"/>
      <c r="AC495" s="1989">
        <v>2445</v>
      </c>
      <c r="AD495" s="1990">
        <v>148.58748736477185</v>
      </c>
      <c r="AF495" s="2007">
        <v>2445</v>
      </c>
      <c r="AG495" s="2011">
        <f t="shared" si="14"/>
        <v>1933.5901830188195</v>
      </c>
      <c r="AH495" s="2009"/>
      <c r="AI495" s="2007">
        <v>2445</v>
      </c>
      <c r="AJ495" s="2012">
        <f t="shared" si="15"/>
        <v>134.33911498657585</v>
      </c>
    </row>
    <row r="496" spans="2:36" x14ac:dyDescent="0.25">
      <c r="B496" s="1981">
        <v>2450</v>
      </c>
      <c r="C496" s="1992">
        <v>1440.6977061762468</v>
      </c>
      <c r="D496" s="1983"/>
      <c r="E496" s="1984">
        <v>2450</v>
      </c>
      <c r="F496" s="1990">
        <v>119.56489447496239</v>
      </c>
      <c r="H496" s="1981">
        <v>2450</v>
      </c>
      <c r="I496" s="1992">
        <v>937.94363357196721</v>
      </c>
      <c r="J496" s="1987"/>
      <c r="K496" s="1984">
        <v>2450</v>
      </c>
      <c r="L496" s="1990">
        <v>101.13166192286786</v>
      </c>
      <c r="N496" s="1981">
        <v>2450</v>
      </c>
      <c r="O496" s="1992">
        <v>1586.1884937846637</v>
      </c>
      <c r="P496" s="1987"/>
      <c r="Q496" s="1984">
        <v>2450</v>
      </c>
      <c r="R496" s="1990">
        <v>122.34335408957794</v>
      </c>
      <c r="T496" s="1981">
        <v>2450</v>
      </c>
      <c r="U496" s="1992">
        <v>3578.9612515786962</v>
      </c>
      <c r="V496" s="1987"/>
      <c r="W496" s="1989">
        <v>2450</v>
      </c>
      <c r="X496" s="1990">
        <v>179.74881465106139</v>
      </c>
      <c r="Z496" s="1991">
        <v>2450</v>
      </c>
      <c r="AA496" s="1992">
        <v>2130.7476916565711</v>
      </c>
      <c r="AB496" s="1987"/>
      <c r="AC496" s="1989">
        <v>2450</v>
      </c>
      <c r="AD496" s="1990">
        <v>148.75329085312083</v>
      </c>
      <c r="AF496" s="2007">
        <v>2450</v>
      </c>
      <c r="AG496" s="2011">
        <f t="shared" si="14"/>
        <v>1934.9077553536292</v>
      </c>
      <c r="AH496" s="2009"/>
      <c r="AI496" s="2007">
        <v>2450</v>
      </c>
      <c r="AJ496" s="2012">
        <f t="shared" si="15"/>
        <v>134.30840319831808</v>
      </c>
    </row>
    <row r="497" spans="2:36" x14ac:dyDescent="0.25">
      <c r="B497" s="1981">
        <v>2455</v>
      </c>
      <c r="C497" s="1992">
        <v>1440.1786981244202</v>
      </c>
      <c r="D497" s="1983"/>
      <c r="E497" s="1984">
        <v>2455</v>
      </c>
      <c r="F497" s="1990">
        <v>119.476317185406</v>
      </c>
      <c r="H497" s="1981">
        <v>2455</v>
      </c>
      <c r="I497" s="1992">
        <v>937.57508375620307</v>
      </c>
      <c r="J497" s="1987"/>
      <c r="K497" s="1984">
        <v>2455</v>
      </c>
      <c r="L497" s="1990">
        <v>101.06446226869822</v>
      </c>
      <c r="N497" s="1981">
        <v>2455</v>
      </c>
      <c r="O497" s="1992">
        <v>1585.8448315954711</v>
      </c>
      <c r="P497" s="1987"/>
      <c r="Q497" s="1984">
        <v>2455</v>
      </c>
      <c r="R497" s="1990">
        <v>122.26155857530273</v>
      </c>
      <c r="T497" s="1981">
        <v>2455</v>
      </c>
      <c r="U497" s="1992">
        <v>3578.0603814998194</v>
      </c>
      <c r="V497" s="1987"/>
      <c r="W497" s="1989">
        <v>2455</v>
      </c>
      <c r="X497" s="1990">
        <v>179.66825687885208</v>
      </c>
      <c r="Z497" s="1991">
        <v>2455</v>
      </c>
      <c r="AA497" s="1992">
        <v>2139.4737502303083</v>
      </c>
      <c r="AB497" s="1987"/>
      <c r="AC497" s="1989">
        <v>2455</v>
      </c>
      <c r="AD497" s="1990">
        <v>148.91936873601011</v>
      </c>
      <c r="AF497" s="2007">
        <v>2455</v>
      </c>
      <c r="AG497" s="2011">
        <f t="shared" si="14"/>
        <v>1936.2265490412442</v>
      </c>
      <c r="AH497" s="2009"/>
      <c r="AI497" s="2007">
        <v>2455</v>
      </c>
      <c r="AJ497" s="2012">
        <f t="shared" si="15"/>
        <v>134.27799272885383</v>
      </c>
    </row>
    <row r="498" spans="2:36" x14ac:dyDescent="0.25">
      <c r="B498" s="1981">
        <v>2460</v>
      </c>
      <c r="C498" s="1992">
        <v>1439.6612646329652</v>
      </c>
      <c r="D498" s="1983"/>
      <c r="E498" s="1984">
        <v>2460</v>
      </c>
      <c r="F498" s="1990">
        <v>119.38808618904717</v>
      </c>
      <c r="H498" s="1981">
        <v>2460</v>
      </c>
      <c r="I498" s="1992">
        <v>937.20803086604951</v>
      </c>
      <c r="J498" s="1987"/>
      <c r="K498" s="1984">
        <v>2460</v>
      </c>
      <c r="L498" s="1990">
        <v>100.99753578385456</v>
      </c>
      <c r="N498" s="1981">
        <v>2460</v>
      </c>
      <c r="O498" s="1992">
        <v>1585.5025664070477</v>
      </c>
      <c r="P498" s="1987"/>
      <c r="Q498" s="1984">
        <v>2460</v>
      </c>
      <c r="R498" s="1990">
        <v>122.18009556311816</v>
      </c>
      <c r="T498" s="1981">
        <v>2460</v>
      </c>
      <c r="U498" s="1992">
        <v>3577.1603119797705</v>
      </c>
      <c r="V498" s="1987"/>
      <c r="W498" s="1989">
        <v>2460</v>
      </c>
      <c r="X498" s="1990">
        <v>179.58797182804574</v>
      </c>
      <c r="Z498" s="1991">
        <v>2460</v>
      </c>
      <c r="AA498" s="1992">
        <v>2148.2006093628725</v>
      </c>
      <c r="AB498" s="1987"/>
      <c r="AC498" s="1989">
        <v>2460</v>
      </c>
      <c r="AD498" s="1990">
        <v>149.08571934030232</v>
      </c>
      <c r="AF498" s="2007">
        <v>2460</v>
      </c>
      <c r="AG498" s="2011">
        <f t="shared" si="14"/>
        <v>1937.5465566497412</v>
      </c>
      <c r="AH498" s="2009"/>
      <c r="AI498" s="2007">
        <v>2460</v>
      </c>
      <c r="AJ498" s="2012">
        <f t="shared" si="15"/>
        <v>134.24788174087357</v>
      </c>
    </row>
    <row r="499" spans="2:36" x14ac:dyDescent="0.25">
      <c r="B499" s="1981">
        <v>2465</v>
      </c>
      <c r="C499" s="1992">
        <v>1439.1453961927793</v>
      </c>
      <c r="D499" s="1983"/>
      <c r="E499" s="1984">
        <v>2465</v>
      </c>
      <c r="F499" s="1990">
        <v>119.30019937862491</v>
      </c>
      <c r="H499" s="1981">
        <v>2465</v>
      </c>
      <c r="I499" s="1992">
        <v>936.84246579620958</v>
      </c>
      <c r="J499" s="1987"/>
      <c r="K499" s="1984">
        <v>2465</v>
      </c>
      <c r="L499" s="1990">
        <v>100.93088080604868</v>
      </c>
      <c r="N499" s="1981">
        <v>2465</v>
      </c>
      <c r="O499" s="1992">
        <v>1585.1616897183744</v>
      </c>
      <c r="P499" s="1987"/>
      <c r="Q499" s="1984">
        <v>2465</v>
      </c>
      <c r="R499" s="1990">
        <v>122.09896302968502</v>
      </c>
      <c r="T499" s="1981">
        <v>2465</v>
      </c>
      <c r="U499" s="1992">
        <v>3576.2610381469922</v>
      </c>
      <c r="V499" s="1987"/>
      <c r="W499" s="1989">
        <v>2465</v>
      </c>
      <c r="X499" s="1990">
        <v>179.50795783907995</v>
      </c>
      <c r="Z499" s="1991">
        <v>2465</v>
      </c>
      <c r="AA499" s="1992">
        <v>2156.9282641827058</v>
      </c>
      <c r="AB499" s="1987"/>
      <c r="AC499" s="1989">
        <v>2465</v>
      </c>
      <c r="AD499" s="1990">
        <v>149.25234100643539</v>
      </c>
      <c r="AF499" s="2007">
        <v>2465</v>
      </c>
      <c r="AG499" s="2011">
        <f t="shared" si="14"/>
        <v>1938.8677708074124</v>
      </c>
      <c r="AH499" s="2009"/>
      <c r="AI499" s="2007">
        <v>2465</v>
      </c>
      <c r="AJ499" s="2012">
        <f t="shared" si="15"/>
        <v>134.2180684119748</v>
      </c>
    </row>
    <row r="500" spans="2:36" x14ac:dyDescent="0.25">
      <c r="B500" s="1981">
        <v>2470</v>
      </c>
      <c r="C500" s="1992">
        <v>1438.6310833713933</v>
      </c>
      <c r="D500" s="1983"/>
      <c r="E500" s="1984">
        <v>2470</v>
      </c>
      <c r="F500" s="1990">
        <v>119.21265466394158</v>
      </c>
      <c r="H500" s="1981">
        <v>2470</v>
      </c>
      <c r="I500" s="1992">
        <v>936.47837951509439</v>
      </c>
      <c r="J500" s="1987"/>
      <c r="K500" s="1984">
        <v>2470</v>
      </c>
      <c r="L500" s="1990">
        <v>100.86449568645271</v>
      </c>
      <c r="N500" s="1981">
        <v>2470</v>
      </c>
      <c r="O500" s="1992">
        <v>1584.8221930972675</v>
      </c>
      <c r="P500" s="1987"/>
      <c r="Q500" s="1984">
        <v>2470</v>
      </c>
      <c r="R500" s="1990">
        <v>122.01815896804703</v>
      </c>
      <c r="T500" s="1981">
        <v>2470</v>
      </c>
      <c r="U500" s="1992">
        <v>3575.3625551693758</v>
      </c>
      <c r="V500" s="1987"/>
      <c r="W500" s="1989">
        <v>2470</v>
      </c>
      <c r="X500" s="1990">
        <v>179.42821326583052</v>
      </c>
      <c r="Z500" s="1991">
        <v>2470</v>
      </c>
      <c r="AA500" s="1992">
        <v>2165.6567098576993</v>
      </c>
      <c r="AB500" s="1987"/>
      <c r="AC500" s="1989">
        <v>2470</v>
      </c>
      <c r="AD500" s="1990">
        <v>149.41923208828425</v>
      </c>
      <c r="AF500" s="2007">
        <v>2470</v>
      </c>
      <c r="AG500" s="2011">
        <f t="shared" si="14"/>
        <v>1940.1901842021659</v>
      </c>
      <c r="AH500" s="2009"/>
      <c r="AI500" s="2007">
        <v>2470</v>
      </c>
      <c r="AJ500" s="2012">
        <f t="shared" si="15"/>
        <v>134.18855093451123</v>
      </c>
    </row>
    <row r="501" spans="2:36" x14ac:dyDescent="0.25">
      <c r="B501" s="1981">
        <v>2475</v>
      </c>
      <c r="C501" s="1992">
        <v>1438.1183168121938</v>
      </c>
      <c r="D501" s="1983"/>
      <c r="E501" s="1984">
        <v>2475</v>
      </c>
      <c r="F501" s="1990">
        <v>119.12544997168914</v>
      </c>
      <c r="H501" s="1981">
        <v>2475</v>
      </c>
      <c r="I501" s="1992">
        <v>936.11576306407881</v>
      </c>
      <c r="J501" s="1987"/>
      <c r="K501" s="1984">
        <v>2475</v>
      </c>
      <c r="L501" s="1990">
        <v>100.79837878956212</v>
      </c>
      <c r="N501" s="1981">
        <v>2475</v>
      </c>
      <c r="O501" s="1992">
        <v>1584.4840681796788</v>
      </c>
      <c r="P501" s="1987"/>
      <c r="Q501" s="1984">
        <v>2475</v>
      </c>
      <c r="R501" s="1990">
        <v>121.93768138746607</v>
      </c>
      <c r="T501" s="1981">
        <v>2475</v>
      </c>
      <c r="U501" s="1992">
        <v>3574.464858253858</v>
      </c>
      <c r="V501" s="1987"/>
      <c r="W501" s="1989">
        <v>2475</v>
      </c>
      <c r="X501" s="1990">
        <v>179.34873647547434</v>
      </c>
      <c r="Z501" s="1991">
        <v>2475</v>
      </c>
      <c r="AA501" s="1992">
        <v>2174.3859415947936</v>
      </c>
      <c r="AB501" s="1987"/>
      <c r="AC501" s="1989">
        <v>2475</v>
      </c>
      <c r="AD501" s="1990">
        <v>149.58639095302684</v>
      </c>
      <c r="AF501" s="2007">
        <v>2475</v>
      </c>
      <c r="AG501" s="2011">
        <f t="shared" si="14"/>
        <v>1941.5137895809207</v>
      </c>
      <c r="AH501" s="2009"/>
      <c r="AI501" s="2007">
        <v>2475</v>
      </c>
      <c r="AJ501" s="2012">
        <f t="shared" si="15"/>
        <v>134.15932751544369</v>
      </c>
    </row>
    <row r="502" spans="2:36" x14ac:dyDescent="0.25">
      <c r="B502" s="1981">
        <v>2480</v>
      </c>
      <c r="C502" s="1992">
        <v>1437.6070872336677</v>
      </c>
      <c r="D502" s="1983"/>
      <c r="E502" s="1984">
        <v>2480</v>
      </c>
      <c r="F502" s="1990">
        <v>119.03858324528071</v>
      </c>
      <c r="H502" s="1981">
        <v>2480</v>
      </c>
      <c r="I502" s="1992">
        <v>935.75460755676625</v>
      </c>
      <c r="J502" s="1987"/>
      <c r="K502" s="1984">
        <v>2480</v>
      </c>
      <c r="L502" s="1990">
        <v>100.73252849306212</v>
      </c>
      <c r="N502" s="1981">
        <v>2480</v>
      </c>
      <c r="O502" s="1992">
        <v>1584.1473066690166</v>
      </c>
      <c r="P502" s="1987"/>
      <c r="Q502" s="1984">
        <v>2480</v>
      </c>
      <c r="R502" s="1990">
        <v>121.8575283132587</v>
      </c>
      <c r="T502" s="1981">
        <v>2480</v>
      </c>
      <c r="U502" s="1992">
        <v>3573.5679426460324</v>
      </c>
      <c r="V502" s="1987"/>
      <c r="W502" s="1989">
        <v>2480</v>
      </c>
      <c r="X502" s="1990">
        <v>179.26952584835746</v>
      </c>
      <c r="Z502" s="1991">
        <v>2480</v>
      </c>
      <c r="AA502" s="1992">
        <v>2183.1159546395793</v>
      </c>
      <c r="AB502" s="1987"/>
      <c r="AC502" s="1989">
        <v>2480</v>
      </c>
      <c r="AD502" s="1990">
        <v>149.75381598100839</v>
      </c>
      <c r="AF502" s="2007">
        <v>2480</v>
      </c>
      <c r="AG502" s="2011">
        <f t="shared" si="14"/>
        <v>1942.8385797490125</v>
      </c>
      <c r="AH502" s="2009"/>
      <c r="AI502" s="2007">
        <v>2480</v>
      </c>
      <c r="AJ502" s="2012">
        <f t="shared" si="15"/>
        <v>134.13039637619346</v>
      </c>
    </row>
    <row r="503" spans="2:36" x14ac:dyDescent="0.25">
      <c r="B503" s="1981">
        <v>2485</v>
      </c>
      <c r="C503" s="1992">
        <v>1437.0973854286424</v>
      </c>
      <c r="D503" s="1983"/>
      <c r="E503" s="1984">
        <v>2485</v>
      </c>
      <c r="F503" s="1990">
        <v>118.95205244468083</v>
      </c>
      <c r="H503" s="1981">
        <v>2485</v>
      </c>
      <c r="I503" s="1992">
        <v>935.39490417826096</v>
      </c>
      <c r="J503" s="1987"/>
      <c r="K503" s="1984">
        <v>2485</v>
      </c>
      <c r="L503" s="1990">
        <v>100.66694318769508</v>
      </c>
      <c r="N503" s="1981">
        <v>2485</v>
      </c>
      <c r="O503" s="1992">
        <v>1583.8119003354593</v>
      </c>
      <c r="P503" s="1987"/>
      <c r="Q503" s="1984">
        <v>2485</v>
      </c>
      <c r="R503" s="1990">
        <v>121.77769778663338</v>
      </c>
      <c r="T503" s="1981">
        <v>2485</v>
      </c>
      <c r="U503" s="1992">
        <v>3572.6718036297552</v>
      </c>
      <c r="V503" s="1987"/>
      <c r="W503" s="1989">
        <v>2485</v>
      </c>
      <c r="X503" s="1990">
        <v>179.19057977785999</v>
      </c>
      <c r="Z503" s="1991">
        <v>2485</v>
      </c>
      <c r="AA503" s="1992">
        <v>2191.8467442759156</v>
      </c>
      <c r="AB503" s="1987"/>
      <c r="AC503" s="1989">
        <v>2485</v>
      </c>
      <c r="AD503" s="1990">
        <v>149.92150556560975</v>
      </c>
      <c r="AF503" s="2007">
        <v>2485</v>
      </c>
      <c r="AG503" s="2011">
        <f t="shared" si="14"/>
        <v>1944.1645475696066</v>
      </c>
      <c r="AH503" s="2009"/>
      <c r="AI503" s="2007">
        <v>2485</v>
      </c>
      <c r="AJ503" s="2012">
        <f t="shared" si="15"/>
        <v>134.10175575249582</v>
      </c>
    </row>
    <row r="504" spans="2:36" x14ac:dyDescent="0.25">
      <c r="B504" s="2325">
        <v>2490</v>
      </c>
      <c r="C504" s="2326">
        <v>1436.5892022635489</v>
      </c>
      <c r="D504" s="2327"/>
      <c r="E504" s="2328">
        <v>2490</v>
      </c>
      <c r="F504" s="2329">
        <v>118.86585554624007</v>
      </c>
      <c r="G504" s="2330"/>
      <c r="H504" s="2325">
        <v>2490</v>
      </c>
      <c r="I504" s="2326">
        <v>935.03664418445203</v>
      </c>
      <c r="J504" s="2331"/>
      <c r="K504" s="2328">
        <v>2490</v>
      </c>
      <c r="L504" s="2329">
        <v>100.60162127712852</v>
      </c>
      <c r="M504" s="2330"/>
      <c r="N504" s="2325">
        <v>2490</v>
      </c>
      <c r="O504" s="2326">
        <v>1583.4778410152899</v>
      </c>
      <c r="P504" s="2331"/>
      <c r="Q504" s="2328">
        <v>2490</v>
      </c>
      <c r="R504" s="2329">
        <v>121.69818786453266</v>
      </c>
      <c r="S504" s="2330"/>
      <c r="T504" s="2325">
        <v>2490</v>
      </c>
      <c r="U504" s="2326">
        <v>3571.7764365267658</v>
      </c>
      <c r="V504" s="2331"/>
      <c r="W504" s="2332">
        <v>2490</v>
      </c>
      <c r="X504" s="2329">
        <v>179.11189667026804</v>
      </c>
      <c r="Y504" s="2330"/>
      <c r="Z504" s="2333">
        <v>2490</v>
      </c>
      <c r="AA504" s="2326">
        <v>2200.5783058255392</v>
      </c>
      <c r="AB504" s="2331"/>
      <c r="AC504" s="2332">
        <v>2490</v>
      </c>
      <c r="AD504" s="2329">
        <v>150.08945811311645</v>
      </c>
      <c r="AE504" s="2330"/>
      <c r="AF504" s="2334">
        <v>2490</v>
      </c>
      <c r="AG504" s="2335">
        <f t="shared" si="14"/>
        <v>1945.4916859631194</v>
      </c>
      <c r="AH504" s="2336"/>
      <c r="AI504" s="2334">
        <v>2490</v>
      </c>
      <c r="AJ504" s="2337">
        <f t="shared" si="15"/>
        <v>134.07340389425718</v>
      </c>
    </row>
    <row r="505" spans="2:36" x14ac:dyDescent="0.25">
      <c r="B505" s="2325">
        <v>2495</v>
      </c>
      <c r="C505" s="2326">
        <v>1436.0825286776815</v>
      </c>
      <c r="D505" s="2327"/>
      <c r="E505" s="2328">
        <v>2495</v>
      </c>
      <c r="F505" s="2329">
        <v>118.77999054253057</v>
      </c>
      <c r="G505" s="2330"/>
      <c r="H505" s="2325">
        <v>2495</v>
      </c>
      <c r="I505" s="2326">
        <v>934.67981890130295</v>
      </c>
      <c r="J505" s="2331"/>
      <c r="K505" s="2328">
        <v>2495</v>
      </c>
      <c r="L505" s="2329">
        <v>100.53656117782685</v>
      </c>
      <c r="M505" s="2330"/>
      <c r="N505" s="2325">
        <v>2495</v>
      </c>
      <c r="O505" s="2326">
        <v>1583.1451206102308</v>
      </c>
      <c r="P505" s="2331"/>
      <c r="Q505" s="2328">
        <v>2495</v>
      </c>
      <c r="R505" s="2329">
        <v>121.61899661947442</v>
      </c>
      <c r="S505" s="2330"/>
      <c r="T505" s="2325">
        <v>2495</v>
      </c>
      <c r="U505" s="2326">
        <v>3570.8818366963005</v>
      </c>
      <c r="V505" s="2331"/>
      <c r="W505" s="2332">
        <v>2495</v>
      </c>
      <c r="X505" s="2329">
        <v>179.03347494464205</v>
      </c>
      <c r="Y505" s="2330"/>
      <c r="Z505" s="2333">
        <v>2495</v>
      </c>
      <c r="AA505" s="2326">
        <v>2209.3106346476852</v>
      </c>
      <c r="AB505" s="2331"/>
      <c r="AC505" s="2332">
        <v>2495</v>
      </c>
      <c r="AD505" s="2329">
        <v>150.25767204258892</v>
      </c>
      <c r="AE505" s="2330"/>
      <c r="AF505" s="2334">
        <v>2495</v>
      </c>
      <c r="AG505" s="2335">
        <f t="shared" si="14"/>
        <v>1946.8199879066401</v>
      </c>
      <c r="AH505" s="2336"/>
      <c r="AI505" s="2334">
        <v>2495</v>
      </c>
      <c r="AJ505" s="2337">
        <f t="shared" si="15"/>
        <v>134.04533906541255</v>
      </c>
    </row>
    <row r="506" spans="2:36" x14ac:dyDescent="0.25">
      <c r="B506" s="2325">
        <v>2500</v>
      </c>
      <c r="C506" s="2326">
        <v>1435.5773556824738</v>
      </c>
      <c r="D506" s="2327"/>
      <c r="E506" s="2328">
        <v>2500</v>
      </c>
      <c r="F506" s="2329">
        <v>118.69445544218412</v>
      </c>
      <c r="G506" s="2330"/>
      <c r="H506" s="2325">
        <v>2500</v>
      </c>
      <c r="I506" s="2326">
        <v>934.32441972415211</v>
      </c>
      <c r="J506" s="2331"/>
      <c r="K506" s="2328">
        <v>2500</v>
      </c>
      <c r="L506" s="2329">
        <v>100.47176131892249</v>
      </c>
      <c r="M506" s="2330"/>
      <c r="N506" s="2325">
        <v>2500</v>
      </c>
      <c r="O506" s="2326">
        <v>1582.8137310867937</v>
      </c>
      <c r="P506" s="2331"/>
      <c r="Q506" s="2328">
        <v>2500</v>
      </c>
      <c r="R506" s="2329">
        <v>121.54012213939667</v>
      </c>
      <c r="S506" s="2330"/>
      <c r="T506" s="2325">
        <v>2500</v>
      </c>
      <c r="U506" s="2326">
        <v>3569.9879995347269</v>
      </c>
      <c r="V506" s="2331"/>
      <c r="W506" s="2332">
        <v>2500</v>
      </c>
      <c r="X506" s="2329">
        <v>178.9553130326903</v>
      </c>
      <c r="Y506" s="2330"/>
      <c r="Z506" s="2333">
        <v>2500</v>
      </c>
      <c r="AA506" s="2326">
        <v>2218.0437261387247</v>
      </c>
      <c r="AB506" s="2331"/>
      <c r="AC506" s="2332">
        <v>2500</v>
      </c>
      <c r="AD506" s="2329">
        <v>150.42614578573571</v>
      </c>
      <c r="AE506" s="2330"/>
      <c r="AF506" s="2334">
        <v>2500</v>
      </c>
      <c r="AG506" s="2335">
        <f t="shared" si="14"/>
        <v>1948.1494464333744</v>
      </c>
      <c r="AH506" s="2336"/>
      <c r="AI506" s="2334">
        <v>2500</v>
      </c>
      <c r="AJ506" s="2337">
        <f t="shared" si="15"/>
        <v>134.01755954378584</v>
      </c>
    </row>
    <row r="507" spans="2:36" x14ac:dyDescent="0.25">
      <c r="B507" s="2325">
        <v>2505</v>
      </c>
      <c r="C507" s="2326">
        <v>1394.5966030872603</v>
      </c>
      <c r="D507" s="2327"/>
      <c r="E507" s="2328">
        <v>2505</v>
      </c>
      <c r="F507" s="2329">
        <v>125.74586258459885</v>
      </c>
      <c r="G507" s="2330"/>
      <c r="H507" s="2325">
        <v>2505</v>
      </c>
      <c r="I507" s="2326">
        <v>957.15424504372311</v>
      </c>
      <c r="J507" s="2331"/>
      <c r="K507" s="2328">
        <v>2505</v>
      </c>
      <c r="L507" s="2329">
        <v>104.92025116521489</v>
      </c>
      <c r="M507" s="2330"/>
      <c r="N507" s="2325">
        <v>2505</v>
      </c>
      <c r="O507" s="2326">
        <v>1600.9594668822779</v>
      </c>
      <c r="P507" s="2331"/>
      <c r="Q507" s="2328">
        <v>2505</v>
      </c>
      <c r="R507" s="2329">
        <v>126.63090455806397</v>
      </c>
      <c r="S507" s="2330"/>
      <c r="T507" s="2325">
        <v>2505</v>
      </c>
      <c r="U507" s="2326">
        <v>3571.7764365267658</v>
      </c>
      <c r="V507" s="2331"/>
      <c r="W507" s="2332">
        <v>2505</v>
      </c>
      <c r="X507" s="2329">
        <v>179.11189667026804</v>
      </c>
      <c r="Y507" s="2330"/>
      <c r="Z507" s="2333">
        <v>2505</v>
      </c>
      <c r="AA507" s="2326">
        <v>2143.7291082881866</v>
      </c>
      <c r="AB507" s="2331"/>
      <c r="AC507" s="2332">
        <v>2505</v>
      </c>
      <c r="AD507" s="2329">
        <v>140.76657076361789</v>
      </c>
      <c r="AE507" s="2330"/>
      <c r="AF507" s="2334">
        <v>2505</v>
      </c>
      <c r="AG507" s="2335">
        <f t="shared" ref="AG507:AG519" si="16">AVERAGE(C507,I507,O507,U507,AA507)</f>
        <v>1933.643171965643</v>
      </c>
      <c r="AH507" s="2336"/>
      <c r="AI507" s="2334">
        <v>2505</v>
      </c>
      <c r="AJ507" s="2337">
        <f t="shared" ref="AJ507:AJ519" si="17">AVERAGE(F507,L507,R507,X507,AD507)</f>
        <v>135.43509714835272</v>
      </c>
    </row>
    <row r="508" spans="2:36" x14ac:dyDescent="0.25">
      <c r="B508" s="2325">
        <v>2510</v>
      </c>
      <c r="C508" s="2326">
        <v>1394.3487601379968</v>
      </c>
      <c r="D508" s="2327"/>
      <c r="E508" s="2328">
        <v>2510</v>
      </c>
      <c r="F508" s="2329">
        <v>125.66217703437707</v>
      </c>
      <c r="G508" s="2330"/>
      <c r="H508" s="2325">
        <v>2510</v>
      </c>
      <c r="I508" s="2326">
        <v>956.73699945120518</v>
      </c>
      <c r="J508" s="2331"/>
      <c r="K508" s="2328">
        <v>2510</v>
      </c>
      <c r="L508" s="2329">
        <v>104.84650687568335</v>
      </c>
      <c r="M508" s="2330"/>
      <c r="N508" s="2325">
        <v>2510</v>
      </c>
      <c r="O508" s="2326">
        <v>1600.6764946418962</v>
      </c>
      <c r="P508" s="2331"/>
      <c r="Q508" s="2328">
        <v>2510</v>
      </c>
      <c r="R508" s="2329">
        <v>126.55178229806573</v>
      </c>
      <c r="S508" s="2330"/>
      <c r="T508" s="2325">
        <v>2510</v>
      </c>
      <c r="U508" s="2326">
        <v>3570.8818366963005</v>
      </c>
      <c r="V508" s="2331"/>
      <c r="W508" s="2332">
        <v>2510</v>
      </c>
      <c r="X508" s="2329">
        <v>179.03347494464205</v>
      </c>
      <c r="Y508" s="2330"/>
      <c r="Z508" s="2333">
        <v>2510</v>
      </c>
      <c r="AA508" s="2326">
        <v>2152.5269203735252</v>
      </c>
      <c r="AB508" s="2331"/>
      <c r="AC508" s="2332">
        <v>2510</v>
      </c>
      <c r="AD508" s="2329">
        <v>140.94897058074733</v>
      </c>
      <c r="AE508" s="2330"/>
      <c r="AF508" s="2334">
        <v>2510</v>
      </c>
      <c r="AG508" s="2335">
        <f t="shared" si="16"/>
        <v>1935.0342022601849</v>
      </c>
      <c r="AH508" s="2336"/>
      <c r="AI508" s="2334">
        <v>2510</v>
      </c>
      <c r="AJ508" s="2337">
        <f t="shared" si="17"/>
        <v>135.4085823467031</v>
      </c>
    </row>
    <row r="509" spans="2:36" x14ac:dyDescent="0.25">
      <c r="B509" s="2325">
        <v>2515</v>
      </c>
      <c r="C509" s="2326">
        <v>1394.1023172866308</v>
      </c>
      <c r="D509" s="2327"/>
      <c r="E509" s="2328">
        <v>2515</v>
      </c>
      <c r="F509" s="2329">
        <v>125.57882950465842</v>
      </c>
      <c r="G509" s="2330"/>
      <c r="H509" s="2325">
        <v>2515</v>
      </c>
      <c r="I509" s="2326">
        <v>956.32141978143625</v>
      </c>
      <c r="J509" s="2331"/>
      <c r="K509" s="2328">
        <v>2515</v>
      </c>
      <c r="L509" s="2329">
        <v>104.77305748802713</v>
      </c>
      <c r="M509" s="2330"/>
      <c r="N509" s="2325">
        <v>2515</v>
      </c>
      <c r="O509" s="2326">
        <v>1600.3946542904778</v>
      </c>
      <c r="P509" s="2331"/>
      <c r="Q509" s="2328">
        <v>2515</v>
      </c>
      <c r="R509" s="2329">
        <v>126.47297652710739</v>
      </c>
      <c r="S509" s="2330"/>
      <c r="T509" s="2325">
        <v>2515</v>
      </c>
      <c r="U509" s="2326">
        <v>3569.9879995347269</v>
      </c>
      <c r="V509" s="2331"/>
      <c r="W509" s="2332">
        <v>2515</v>
      </c>
      <c r="X509" s="2329">
        <v>178.9553130326903</v>
      </c>
      <c r="Y509" s="2330"/>
      <c r="Z509" s="2333">
        <v>2515</v>
      </c>
      <c r="AA509" s="2326">
        <v>2161.3252331947042</v>
      </c>
      <c r="AB509" s="2331"/>
      <c r="AC509" s="2332">
        <v>2515</v>
      </c>
      <c r="AD509" s="2329">
        <v>141.13157346800031</v>
      </c>
      <c r="AE509" s="2330"/>
      <c r="AF509" s="2334">
        <v>2515</v>
      </c>
      <c r="AG509" s="2335">
        <f t="shared" si="16"/>
        <v>1936.4263248175951</v>
      </c>
      <c r="AH509" s="2336"/>
      <c r="AI509" s="2334">
        <v>2515</v>
      </c>
      <c r="AJ509" s="2337">
        <f t="shared" si="17"/>
        <v>135.38235000409671</v>
      </c>
    </row>
    <row r="510" spans="2:36" x14ac:dyDescent="0.25">
      <c r="B510" s="2325">
        <v>2520</v>
      </c>
      <c r="C510" s="2326">
        <v>1394.5966030872603</v>
      </c>
      <c r="D510" s="2327"/>
      <c r="E510" s="2328">
        <v>2520</v>
      </c>
      <c r="F510" s="2329">
        <v>125.74586258459885</v>
      </c>
      <c r="G510" s="2330"/>
      <c r="H510" s="2325">
        <v>2520</v>
      </c>
      <c r="I510" s="2326">
        <v>957.15424504372311</v>
      </c>
      <c r="J510" s="2331"/>
      <c r="K510" s="2328">
        <v>2520</v>
      </c>
      <c r="L510" s="2329">
        <v>104.92025116521489</v>
      </c>
      <c r="M510" s="2330"/>
      <c r="N510" s="2325">
        <v>2520</v>
      </c>
      <c r="O510" s="2326">
        <v>1600.9594668822779</v>
      </c>
      <c r="P510" s="2331"/>
      <c r="Q510" s="2328">
        <v>2520</v>
      </c>
      <c r="R510" s="2329">
        <v>126.63090455806397</v>
      </c>
      <c r="S510" s="2330"/>
      <c r="T510" s="2325">
        <v>2520</v>
      </c>
      <c r="U510" s="2326">
        <v>3571.7764365267658</v>
      </c>
      <c r="V510" s="2331"/>
      <c r="W510" s="2332">
        <v>2520</v>
      </c>
      <c r="X510" s="2329">
        <v>179.11189667026804</v>
      </c>
      <c r="Y510" s="2330"/>
      <c r="Z510" s="2333">
        <v>2520</v>
      </c>
      <c r="AA510" s="2326">
        <v>2143.7291082881866</v>
      </c>
      <c r="AB510" s="2331"/>
      <c r="AC510" s="2332">
        <v>2520</v>
      </c>
      <c r="AD510" s="2329">
        <v>140.76657076361789</v>
      </c>
      <c r="AE510" s="2330"/>
      <c r="AF510" s="2334">
        <v>2520</v>
      </c>
      <c r="AG510" s="2335">
        <f t="shared" si="16"/>
        <v>1933.643171965643</v>
      </c>
      <c r="AH510" s="2336"/>
      <c r="AI510" s="2334">
        <v>2520</v>
      </c>
      <c r="AJ510" s="2337">
        <f t="shared" si="17"/>
        <v>135.43509714835272</v>
      </c>
    </row>
    <row r="511" spans="2:36" x14ac:dyDescent="0.25">
      <c r="B511" s="2325">
        <v>2525</v>
      </c>
      <c r="C511" s="2326">
        <v>1394.3487601379968</v>
      </c>
      <c r="D511" s="2327"/>
      <c r="E511" s="2328">
        <v>2525</v>
      </c>
      <c r="F511" s="2329">
        <v>125.66217703437707</v>
      </c>
      <c r="G511" s="2330"/>
      <c r="H511" s="2325">
        <v>2525</v>
      </c>
      <c r="I511" s="2326">
        <v>956.73699945120518</v>
      </c>
      <c r="J511" s="2331"/>
      <c r="K511" s="2328">
        <v>2525</v>
      </c>
      <c r="L511" s="2329">
        <v>104.84650687568335</v>
      </c>
      <c r="M511" s="2330"/>
      <c r="N511" s="2325">
        <v>2525</v>
      </c>
      <c r="O511" s="2326">
        <v>1600.6764946418962</v>
      </c>
      <c r="P511" s="2331"/>
      <c r="Q511" s="2328">
        <v>2525</v>
      </c>
      <c r="R511" s="2329">
        <v>126.55178229806573</v>
      </c>
      <c r="S511" s="2330"/>
      <c r="T511" s="2325">
        <v>2525</v>
      </c>
      <c r="U511" s="2326">
        <v>3570.8818366963005</v>
      </c>
      <c r="V511" s="2331"/>
      <c r="W511" s="2332">
        <v>2525</v>
      </c>
      <c r="X511" s="2329">
        <v>179.03347494464205</v>
      </c>
      <c r="Y511" s="2330"/>
      <c r="Z511" s="2333">
        <v>2525</v>
      </c>
      <c r="AA511" s="2326">
        <v>2152.5269203735252</v>
      </c>
      <c r="AB511" s="2331"/>
      <c r="AC511" s="2332">
        <v>2525</v>
      </c>
      <c r="AD511" s="2329">
        <v>140.94897058074733</v>
      </c>
      <c r="AE511" s="2330"/>
      <c r="AF511" s="2334">
        <v>2525</v>
      </c>
      <c r="AG511" s="2335">
        <f t="shared" si="16"/>
        <v>1935.0342022601849</v>
      </c>
      <c r="AH511" s="2336"/>
      <c r="AI511" s="2334">
        <v>2525</v>
      </c>
      <c r="AJ511" s="2337">
        <f t="shared" si="17"/>
        <v>135.4085823467031</v>
      </c>
    </row>
    <row r="512" spans="2:36" x14ac:dyDescent="0.25">
      <c r="B512" s="2325">
        <v>2530</v>
      </c>
      <c r="C512" s="2326">
        <v>1394.1023172866308</v>
      </c>
      <c r="D512" s="2327"/>
      <c r="E512" s="2328">
        <v>2530</v>
      </c>
      <c r="F512" s="2329">
        <v>125.57882950465842</v>
      </c>
      <c r="G512" s="2330"/>
      <c r="H512" s="2325">
        <v>2530</v>
      </c>
      <c r="I512" s="2326">
        <v>956.32141978143625</v>
      </c>
      <c r="J512" s="2331"/>
      <c r="K512" s="2328">
        <v>2530</v>
      </c>
      <c r="L512" s="2329">
        <v>104.77305748802713</v>
      </c>
      <c r="M512" s="2330"/>
      <c r="N512" s="2325">
        <v>2530</v>
      </c>
      <c r="O512" s="2326">
        <v>1600.3946542904778</v>
      </c>
      <c r="P512" s="2331"/>
      <c r="Q512" s="2328">
        <v>2530</v>
      </c>
      <c r="R512" s="2329">
        <v>126.47297652710739</v>
      </c>
      <c r="S512" s="2330"/>
      <c r="T512" s="2325">
        <v>2530</v>
      </c>
      <c r="U512" s="2326">
        <v>3569.9879995347269</v>
      </c>
      <c r="V512" s="2331"/>
      <c r="W512" s="2332">
        <v>2530</v>
      </c>
      <c r="X512" s="2329">
        <v>178.9553130326903</v>
      </c>
      <c r="Y512" s="2330"/>
      <c r="Z512" s="2333">
        <v>2530</v>
      </c>
      <c r="AA512" s="2326">
        <v>2161.3252331947042</v>
      </c>
      <c r="AB512" s="2331"/>
      <c r="AC512" s="2332">
        <v>2530</v>
      </c>
      <c r="AD512" s="2329">
        <v>141.13157346800031</v>
      </c>
      <c r="AE512" s="2330"/>
      <c r="AF512" s="2334">
        <v>2530</v>
      </c>
      <c r="AG512" s="2335">
        <f t="shared" si="16"/>
        <v>1936.4263248175951</v>
      </c>
      <c r="AH512" s="2336"/>
      <c r="AI512" s="2334">
        <v>2530</v>
      </c>
      <c r="AJ512" s="2337">
        <f t="shared" si="17"/>
        <v>135.38235000409671</v>
      </c>
    </row>
    <row r="513" spans="2:36" x14ac:dyDescent="0.25">
      <c r="B513" s="2325">
        <v>2535</v>
      </c>
      <c r="C513" s="2326">
        <v>1394.5966030872603</v>
      </c>
      <c r="D513" s="2327"/>
      <c r="E513" s="2328">
        <v>2535</v>
      </c>
      <c r="F513" s="2329">
        <v>125.74586258459885</v>
      </c>
      <c r="G513" s="2330"/>
      <c r="H513" s="2325">
        <v>2535</v>
      </c>
      <c r="I513" s="2326">
        <v>957.15424504372311</v>
      </c>
      <c r="J513" s="2331"/>
      <c r="K513" s="2328">
        <v>2535</v>
      </c>
      <c r="L513" s="2329">
        <v>104.92025116521489</v>
      </c>
      <c r="M513" s="2330"/>
      <c r="N513" s="2325">
        <v>2535</v>
      </c>
      <c r="O513" s="2326">
        <v>1600.9594668822779</v>
      </c>
      <c r="P513" s="2331"/>
      <c r="Q513" s="2328">
        <v>2535</v>
      </c>
      <c r="R513" s="2329">
        <v>126.63090455806397</v>
      </c>
      <c r="S513" s="2330"/>
      <c r="T513" s="2325">
        <v>2535</v>
      </c>
      <c r="U513" s="2326">
        <v>3571.7764365267658</v>
      </c>
      <c r="V513" s="2331"/>
      <c r="W513" s="2332">
        <v>2535</v>
      </c>
      <c r="X513" s="2329">
        <v>179.11189667026804</v>
      </c>
      <c r="Y513" s="2330"/>
      <c r="Z513" s="2333">
        <v>2535</v>
      </c>
      <c r="AA513" s="2326">
        <v>2143.7291082881866</v>
      </c>
      <c r="AB513" s="2331"/>
      <c r="AC513" s="2332">
        <v>2535</v>
      </c>
      <c r="AD513" s="2329">
        <v>140.76657076361789</v>
      </c>
      <c r="AE513" s="2330"/>
      <c r="AF513" s="2334">
        <v>2535</v>
      </c>
      <c r="AG513" s="2335">
        <f t="shared" si="16"/>
        <v>1933.643171965643</v>
      </c>
      <c r="AH513" s="2336"/>
      <c r="AI513" s="2334">
        <v>2535</v>
      </c>
      <c r="AJ513" s="2337">
        <f t="shared" si="17"/>
        <v>135.43509714835272</v>
      </c>
    </row>
    <row r="514" spans="2:36" x14ac:dyDescent="0.25">
      <c r="B514" s="2325">
        <v>2540</v>
      </c>
      <c r="C514" s="2326">
        <v>1394.3487601379968</v>
      </c>
      <c r="D514" s="2327"/>
      <c r="E514" s="2328">
        <v>2540</v>
      </c>
      <c r="F514" s="2329">
        <v>125.66217703437707</v>
      </c>
      <c r="G514" s="2330"/>
      <c r="H514" s="2325">
        <v>2540</v>
      </c>
      <c r="I514" s="2326">
        <v>956.73699945120518</v>
      </c>
      <c r="J514" s="2331"/>
      <c r="K514" s="2328">
        <v>2540</v>
      </c>
      <c r="L514" s="2329">
        <v>104.84650687568335</v>
      </c>
      <c r="M514" s="2330"/>
      <c r="N514" s="2325">
        <v>2540</v>
      </c>
      <c r="O514" s="2326">
        <v>1600.6764946418962</v>
      </c>
      <c r="P514" s="2331"/>
      <c r="Q514" s="2328">
        <v>2540</v>
      </c>
      <c r="R514" s="2329">
        <v>126.55178229806573</v>
      </c>
      <c r="S514" s="2330"/>
      <c r="T514" s="2325">
        <v>2540</v>
      </c>
      <c r="U514" s="2326">
        <v>3570.8818366963005</v>
      </c>
      <c r="V514" s="2331"/>
      <c r="W514" s="2332">
        <v>2540</v>
      </c>
      <c r="X514" s="2329">
        <v>179.03347494464205</v>
      </c>
      <c r="Y514" s="2330"/>
      <c r="Z514" s="2333">
        <v>2540</v>
      </c>
      <c r="AA514" s="2326">
        <v>2152.5269203735252</v>
      </c>
      <c r="AB514" s="2331"/>
      <c r="AC514" s="2332">
        <v>2540</v>
      </c>
      <c r="AD514" s="2329">
        <v>140.94897058074733</v>
      </c>
      <c r="AE514" s="2330"/>
      <c r="AF514" s="2334">
        <v>2540</v>
      </c>
      <c r="AG514" s="2335">
        <f t="shared" si="16"/>
        <v>1935.0342022601849</v>
      </c>
      <c r="AH514" s="2336"/>
      <c r="AI514" s="2334">
        <v>2540</v>
      </c>
      <c r="AJ514" s="2337">
        <f t="shared" si="17"/>
        <v>135.4085823467031</v>
      </c>
    </row>
    <row r="515" spans="2:36" x14ac:dyDescent="0.25">
      <c r="B515" s="2325">
        <v>2545</v>
      </c>
      <c r="C515" s="2326">
        <v>1394.1023172866308</v>
      </c>
      <c r="D515" s="2327"/>
      <c r="E515" s="2328">
        <v>2545</v>
      </c>
      <c r="F515" s="2329">
        <v>125.57882950465842</v>
      </c>
      <c r="G515" s="2330"/>
      <c r="H515" s="2325">
        <v>2545</v>
      </c>
      <c r="I515" s="2326">
        <v>956.32141978143625</v>
      </c>
      <c r="J515" s="2331"/>
      <c r="K515" s="2328">
        <v>2545</v>
      </c>
      <c r="L515" s="2329">
        <v>104.77305748802713</v>
      </c>
      <c r="M515" s="2330"/>
      <c r="N515" s="2325">
        <v>2545</v>
      </c>
      <c r="O515" s="2326">
        <v>1600.3946542904778</v>
      </c>
      <c r="P515" s="2331"/>
      <c r="Q515" s="2328">
        <v>2545</v>
      </c>
      <c r="R515" s="2329">
        <v>126.47297652710739</v>
      </c>
      <c r="S515" s="2330"/>
      <c r="T515" s="2325">
        <v>2545</v>
      </c>
      <c r="U515" s="2326">
        <v>3569.9879995347269</v>
      </c>
      <c r="V515" s="2331"/>
      <c r="W515" s="2332">
        <v>2545</v>
      </c>
      <c r="X515" s="2329">
        <v>178.9553130326903</v>
      </c>
      <c r="Y515" s="2330"/>
      <c r="Z515" s="2333">
        <v>2545</v>
      </c>
      <c r="AA515" s="2326">
        <v>2161.3252331947042</v>
      </c>
      <c r="AB515" s="2331"/>
      <c r="AC515" s="2332">
        <v>2545</v>
      </c>
      <c r="AD515" s="2329">
        <v>141.13157346800031</v>
      </c>
      <c r="AE515" s="2330"/>
      <c r="AF515" s="2334">
        <v>2545</v>
      </c>
      <c r="AG515" s="2335">
        <f t="shared" si="16"/>
        <v>1936.4263248175951</v>
      </c>
      <c r="AH515" s="2336"/>
      <c r="AI515" s="2334">
        <v>2545</v>
      </c>
      <c r="AJ515" s="2337">
        <f t="shared" si="17"/>
        <v>135.38235000409671</v>
      </c>
    </row>
    <row r="516" spans="2:36" x14ac:dyDescent="0.25">
      <c r="B516" s="2325">
        <v>2550</v>
      </c>
      <c r="C516" s="2326">
        <v>1394.5966030872603</v>
      </c>
      <c r="D516" s="2327"/>
      <c r="E516" s="2328">
        <v>2550</v>
      </c>
      <c r="F516" s="2329">
        <v>125.74586258459885</v>
      </c>
      <c r="G516" s="2330"/>
      <c r="H516" s="2325">
        <v>2550</v>
      </c>
      <c r="I516" s="2326">
        <v>957.15424504372311</v>
      </c>
      <c r="J516" s="2331"/>
      <c r="K516" s="2328">
        <v>2550</v>
      </c>
      <c r="L516" s="2329">
        <v>104.92025116521489</v>
      </c>
      <c r="M516" s="2330"/>
      <c r="N516" s="2325">
        <v>2550</v>
      </c>
      <c r="O516" s="2326">
        <v>1600.9594668822779</v>
      </c>
      <c r="P516" s="2331"/>
      <c r="Q516" s="2328">
        <v>2550</v>
      </c>
      <c r="R516" s="2329">
        <v>126.63090455806397</v>
      </c>
      <c r="S516" s="2330"/>
      <c r="T516" s="2325">
        <v>2550</v>
      </c>
      <c r="U516" s="2326">
        <v>3571.7764365267658</v>
      </c>
      <c r="V516" s="2331"/>
      <c r="W516" s="2332">
        <v>2550</v>
      </c>
      <c r="X516" s="2329">
        <v>179.11189667026804</v>
      </c>
      <c r="Y516" s="2330"/>
      <c r="Z516" s="2333">
        <v>2550</v>
      </c>
      <c r="AA516" s="2326">
        <v>2143.7291082881866</v>
      </c>
      <c r="AB516" s="2331"/>
      <c r="AC516" s="2332">
        <v>2550</v>
      </c>
      <c r="AD516" s="2329">
        <v>140.76657076361789</v>
      </c>
      <c r="AE516" s="2330"/>
      <c r="AF516" s="2334">
        <v>2550</v>
      </c>
      <c r="AG516" s="2335">
        <f t="shared" si="16"/>
        <v>1933.643171965643</v>
      </c>
      <c r="AH516" s="2336"/>
      <c r="AI516" s="2334">
        <v>2550</v>
      </c>
      <c r="AJ516" s="2337">
        <f t="shared" si="17"/>
        <v>135.43509714835272</v>
      </c>
    </row>
    <row r="517" spans="2:36" x14ac:dyDescent="0.25">
      <c r="B517" s="2325">
        <v>2555</v>
      </c>
      <c r="C517" s="2326">
        <v>1394.5966030872603</v>
      </c>
      <c r="D517" s="2327"/>
      <c r="E517" s="2328">
        <v>2555</v>
      </c>
      <c r="F517" s="2329">
        <v>125.74586258459885</v>
      </c>
      <c r="G517" s="2330"/>
      <c r="H517" s="2325">
        <v>2555</v>
      </c>
      <c r="I517" s="2326">
        <v>957.15424504372311</v>
      </c>
      <c r="J517" s="2331"/>
      <c r="K517" s="2328">
        <v>2555</v>
      </c>
      <c r="L517" s="2329">
        <v>104.92025116521489</v>
      </c>
      <c r="M517" s="2330"/>
      <c r="N517" s="2325">
        <v>2555</v>
      </c>
      <c r="O517" s="2326">
        <v>1600.9594668822779</v>
      </c>
      <c r="P517" s="2331"/>
      <c r="Q517" s="2328">
        <v>2555</v>
      </c>
      <c r="R517" s="2329">
        <v>126.63090455806397</v>
      </c>
      <c r="S517" s="2330"/>
      <c r="T517" s="2325">
        <v>2555</v>
      </c>
      <c r="U517" s="2326">
        <v>3571.7764365267658</v>
      </c>
      <c r="V517" s="2331"/>
      <c r="W517" s="2332">
        <v>2555</v>
      </c>
      <c r="X517" s="2329">
        <v>179.11189667026804</v>
      </c>
      <c r="Y517" s="2330"/>
      <c r="Z517" s="2333">
        <v>2555</v>
      </c>
      <c r="AA517" s="2326">
        <v>2143.7291082881866</v>
      </c>
      <c r="AB517" s="2331"/>
      <c r="AC517" s="2332">
        <v>2555</v>
      </c>
      <c r="AD517" s="2329">
        <v>140.76657076361789</v>
      </c>
      <c r="AE517" s="2330"/>
      <c r="AF517" s="2334">
        <v>2555</v>
      </c>
      <c r="AG517" s="2335">
        <f t="shared" si="16"/>
        <v>1933.643171965643</v>
      </c>
      <c r="AH517" s="2336"/>
      <c r="AI517" s="2334">
        <v>2555</v>
      </c>
      <c r="AJ517" s="2337">
        <f t="shared" si="17"/>
        <v>135.43509714835272</v>
      </c>
    </row>
    <row r="518" spans="2:36" x14ac:dyDescent="0.25">
      <c r="B518" s="2325">
        <v>2560</v>
      </c>
      <c r="C518" s="2326">
        <v>1394.3487601379968</v>
      </c>
      <c r="D518" s="2327"/>
      <c r="E518" s="2328">
        <v>2560</v>
      </c>
      <c r="F518" s="2329">
        <v>125.66217703437707</v>
      </c>
      <c r="G518" s="2330"/>
      <c r="H518" s="2325">
        <v>2560</v>
      </c>
      <c r="I518" s="2326">
        <v>956.73699945120518</v>
      </c>
      <c r="J518" s="2331"/>
      <c r="K518" s="2328">
        <v>2560</v>
      </c>
      <c r="L518" s="2329">
        <v>104.84650687568335</v>
      </c>
      <c r="M518" s="2330"/>
      <c r="N518" s="2325">
        <v>2560</v>
      </c>
      <c r="O518" s="2326">
        <v>1600.6764946418962</v>
      </c>
      <c r="P518" s="2331"/>
      <c r="Q518" s="2328">
        <v>2560</v>
      </c>
      <c r="R518" s="2329">
        <v>126.55178229806573</v>
      </c>
      <c r="S518" s="2330"/>
      <c r="T518" s="2325">
        <v>2560</v>
      </c>
      <c r="U518" s="2326">
        <v>3570.8818366963005</v>
      </c>
      <c r="V518" s="2331"/>
      <c r="W518" s="2332">
        <v>2560</v>
      </c>
      <c r="X518" s="2329">
        <v>179.03347494464205</v>
      </c>
      <c r="Y518" s="2330"/>
      <c r="Z518" s="2333">
        <v>2560</v>
      </c>
      <c r="AA518" s="2326">
        <v>2152.5269203735252</v>
      </c>
      <c r="AB518" s="2331"/>
      <c r="AC518" s="2332">
        <v>2560</v>
      </c>
      <c r="AD518" s="2329">
        <v>140.94897058074733</v>
      </c>
      <c r="AE518" s="2330"/>
      <c r="AF518" s="2334">
        <v>2560</v>
      </c>
      <c r="AG518" s="2335">
        <f t="shared" si="16"/>
        <v>1935.0342022601849</v>
      </c>
      <c r="AH518" s="2336"/>
      <c r="AI518" s="2334">
        <v>2560</v>
      </c>
      <c r="AJ518" s="2337">
        <f t="shared" si="17"/>
        <v>135.4085823467031</v>
      </c>
    </row>
    <row r="519" spans="2:36" x14ac:dyDescent="0.25">
      <c r="B519" s="2325">
        <v>2565</v>
      </c>
      <c r="C519" s="2326">
        <v>1394.1023172866308</v>
      </c>
      <c r="D519" s="2327"/>
      <c r="E519" s="2328">
        <v>2565</v>
      </c>
      <c r="F519" s="2329">
        <v>125.57882950465842</v>
      </c>
      <c r="G519" s="2330"/>
      <c r="H519" s="2325">
        <v>2565</v>
      </c>
      <c r="I519" s="2326">
        <v>956.32141978143625</v>
      </c>
      <c r="J519" s="2331"/>
      <c r="K519" s="2328">
        <v>2565</v>
      </c>
      <c r="L519" s="2329">
        <v>104.77305748802713</v>
      </c>
      <c r="M519" s="2330"/>
      <c r="N519" s="2325">
        <v>2565</v>
      </c>
      <c r="O519" s="2326">
        <v>1600.3946542904778</v>
      </c>
      <c r="P519" s="2331"/>
      <c r="Q519" s="2328">
        <v>2565</v>
      </c>
      <c r="R519" s="2329">
        <v>126.47297652710739</v>
      </c>
      <c r="S519" s="2330"/>
      <c r="T519" s="2325">
        <v>2565</v>
      </c>
      <c r="U519" s="2326">
        <v>3569.9879995347269</v>
      </c>
      <c r="V519" s="2331"/>
      <c r="W519" s="2332">
        <v>2565</v>
      </c>
      <c r="X519" s="2329">
        <v>178.9553130326903</v>
      </c>
      <c r="Y519" s="2330"/>
      <c r="Z519" s="2333">
        <v>2565</v>
      </c>
      <c r="AA519" s="2326">
        <v>2161.3252331947042</v>
      </c>
      <c r="AB519" s="2331"/>
      <c r="AC519" s="2332">
        <v>2565</v>
      </c>
      <c r="AD519" s="2329">
        <v>141.13157346800031</v>
      </c>
      <c r="AE519" s="2330"/>
      <c r="AF519" s="2334">
        <v>2565</v>
      </c>
      <c r="AG519" s="2335">
        <f t="shared" si="16"/>
        <v>1936.4263248175951</v>
      </c>
      <c r="AH519" s="2336"/>
      <c r="AI519" s="2334">
        <v>2565</v>
      </c>
      <c r="AJ519" s="2337">
        <f t="shared" si="17"/>
        <v>135.38235000409671</v>
      </c>
    </row>
    <row r="520" spans="2:36" x14ac:dyDescent="0.25">
      <c r="B520" s="2325">
        <v>2570</v>
      </c>
      <c r="C520" s="2326">
        <v>1394.3493201771601</v>
      </c>
      <c r="D520" s="2327"/>
      <c r="E520" s="2328">
        <v>2570</v>
      </c>
      <c r="F520" s="2329">
        <v>125.662312242578</v>
      </c>
      <c r="G520" s="2330"/>
      <c r="H520" s="2325">
        <v>2570</v>
      </c>
      <c r="I520" s="2326">
        <v>956.73766582030498</v>
      </c>
      <c r="J520" s="2331"/>
      <c r="K520" s="2328">
        <v>2570</v>
      </c>
      <c r="L520" s="2329">
        <v>104.84662483643299</v>
      </c>
      <c r="M520" s="2330"/>
      <c r="N520" s="2325">
        <v>2570</v>
      </c>
      <c r="O520" s="2326">
        <v>1600.67694739748</v>
      </c>
      <c r="P520" s="2331"/>
      <c r="Q520" s="2328">
        <v>2570</v>
      </c>
      <c r="R520" s="2329">
        <v>126.551908893682</v>
      </c>
      <c r="S520" s="2330"/>
      <c r="T520" s="2325">
        <v>2570</v>
      </c>
      <c r="U520" s="2326">
        <v>3570.8821417638601</v>
      </c>
      <c r="V520" s="2331"/>
      <c r="W520" s="2332">
        <v>2570</v>
      </c>
      <c r="X520" s="2329">
        <v>179.033578870112</v>
      </c>
      <c r="Y520" s="2330"/>
      <c r="Z520" s="2333">
        <v>2570</v>
      </c>
      <c r="AA520" s="2326">
        <v>2152.5271206678599</v>
      </c>
      <c r="AB520" s="2331"/>
      <c r="AC520" s="2332">
        <v>2570</v>
      </c>
      <c r="AD520" s="2329">
        <v>140.94905180879701</v>
      </c>
      <c r="AE520" s="2330"/>
      <c r="AF520" s="2334">
        <v>2570</v>
      </c>
      <c r="AG520" s="2335">
        <f t="shared" ref="AG520:AG583" si="18">AVERAGE(C520,I520,O520,U520,AA520)</f>
        <v>1935.0346391653329</v>
      </c>
      <c r="AH520" s="2336"/>
      <c r="AI520" s="2334">
        <v>2570</v>
      </c>
      <c r="AJ520" s="2337">
        <f t="shared" ref="AJ520:AJ583" si="19">AVERAGE(F520,L520,R520,X520,AD520)</f>
        <v>135.4086953303204</v>
      </c>
    </row>
    <row r="521" spans="2:36" x14ac:dyDescent="0.25">
      <c r="B521" s="2325">
        <v>2575</v>
      </c>
      <c r="C521" s="2326">
        <v>1394.34483939804</v>
      </c>
      <c r="D521" s="2327"/>
      <c r="E521" s="2328">
        <v>2575</v>
      </c>
      <c r="F521" s="2329">
        <v>125.660796832947</v>
      </c>
      <c r="G521" s="2330"/>
      <c r="H521" s="2325">
        <v>2575</v>
      </c>
      <c r="I521" s="2326">
        <v>956.73010982630899</v>
      </c>
      <c r="J521" s="2331"/>
      <c r="K521" s="2328">
        <v>2575</v>
      </c>
      <c r="L521" s="2329">
        <v>104.845289393022</v>
      </c>
      <c r="M521" s="2330"/>
      <c r="N521" s="2325">
        <v>2575</v>
      </c>
      <c r="O521" s="2326">
        <v>1600.6718230274601</v>
      </c>
      <c r="P521" s="2331"/>
      <c r="Q521" s="2328">
        <v>2575</v>
      </c>
      <c r="R521" s="2329">
        <v>126.550476061482</v>
      </c>
      <c r="S521" s="2330"/>
      <c r="T521" s="2325">
        <v>2575</v>
      </c>
      <c r="U521" s="2326">
        <v>3570.8658901791</v>
      </c>
      <c r="V521" s="2331"/>
      <c r="W521" s="2332">
        <v>2575</v>
      </c>
      <c r="X521" s="2329">
        <v>179.03215774444001</v>
      </c>
      <c r="Y521" s="2330"/>
      <c r="Z521" s="2333">
        <v>2575</v>
      </c>
      <c r="AA521" s="2326">
        <v>2152.6870899918799</v>
      </c>
      <c r="AB521" s="2331"/>
      <c r="AC521" s="2332">
        <v>2575</v>
      </c>
      <c r="AD521" s="2329">
        <v>140.95237186129199</v>
      </c>
      <c r="AE521" s="2330"/>
      <c r="AF521" s="2334">
        <v>2575</v>
      </c>
      <c r="AG521" s="2335">
        <f t="shared" si="18"/>
        <v>1935.0599504845577</v>
      </c>
      <c r="AH521" s="2336"/>
      <c r="AI521" s="2334">
        <v>2575</v>
      </c>
      <c r="AJ521" s="2337">
        <f t="shared" si="19"/>
        <v>135.4082183786366</v>
      </c>
    </row>
    <row r="522" spans="2:36" x14ac:dyDescent="0.25">
      <c r="B522" s="2325">
        <v>2580</v>
      </c>
      <c r="C522" s="2326">
        <v>1394.3403586189199</v>
      </c>
      <c r="D522" s="2327"/>
      <c r="E522" s="2328">
        <v>2580</v>
      </c>
      <c r="F522" s="2329">
        <v>125.659281423316</v>
      </c>
      <c r="G522" s="2330"/>
      <c r="H522" s="2325">
        <v>2580</v>
      </c>
      <c r="I522" s="2326">
        <v>956.722553832313</v>
      </c>
      <c r="J522" s="2331"/>
      <c r="K522" s="2328">
        <v>2580</v>
      </c>
      <c r="L522" s="2329">
        <v>104.84395394961</v>
      </c>
      <c r="M522" s="2330"/>
      <c r="N522" s="2325">
        <v>2580</v>
      </c>
      <c r="O522" s="2326">
        <v>1600.6666986574301</v>
      </c>
      <c r="P522" s="2331"/>
      <c r="Q522" s="2328">
        <v>2580</v>
      </c>
      <c r="R522" s="2329">
        <v>126.549043229283</v>
      </c>
      <c r="S522" s="2330"/>
      <c r="T522" s="2325">
        <v>2580</v>
      </c>
      <c r="U522" s="2326">
        <v>3570.8496385943399</v>
      </c>
      <c r="V522" s="2331"/>
      <c r="W522" s="2332">
        <v>2580</v>
      </c>
      <c r="X522" s="2329">
        <v>179.030736618768</v>
      </c>
      <c r="Y522" s="2330"/>
      <c r="Z522" s="2333">
        <v>2580</v>
      </c>
      <c r="AA522" s="2326">
        <v>2152.8470593159</v>
      </c>
      <c r="AB522" s="2331"/>
      <c r="AC522" s="2332">
        <v>2580</v>
      </c>
      <c r="AD522" s="2329">
        <v>140.955691913788</v>
      </c>
      <c r="AE522" s="2330"/>
      <c r="AF522" s="2334">
        <v>2580</v>
      </c>
      <c r="AG522" s="2335">
        <f t="shared" si="18"/>
        <v>1935.0852618037807</v>
      </c>
      <c r="AH522" s="2336"/>
      <c r="AI522" s="2334">
        <v>2580</v>
      </c>
      <c r="AJ522" s="2337">
        <f t="shared" si="19"/>
        <v>135.40774142695298</v>
      </c>
    </row>
    <row r="523" spans="2:36" x14ac:dyDescent="0.25">
      <c r="B523" s="2325">
        <v>2585</v>
      </c>
      <c r="C523" s="2326">
        <v>1394.3358778398101</v>
      </c>
      <c r="D523" s="2327"/>
      <c r="E523" s="2328">
        <v>2585</v>
      </c>
      <c r="F523" s="2329">
        <v>125.65776601368501</v>
      </c>
      <c r="G523" s="2330"/>
      <c r="H523" s="2325">
        <v>2585</v>
      </c>
      <c r="I523" s="2326">
        <v>956.714997838317</v>
      </c>
      <c r="J523" s="2331"/>
      <c r="K523" s="2328">
        <v>2585</v>
      </c>
      <c r="L523" s="2329">
        <v>104.84261850619799</v>
      </c>
      <c r="M523" s="2330"/>
      <c r="N523" s="2325">
        <v>2585</v>
      </c>
      <c r="O523" s="2326">
        <v>1600.6615742874001</v>
      </c>
      <c r="P523" s="2331"/>
      <c r="Q523" s="2328">
        <v>2585</v>
      </c>
      <c r="R523" s="2329">
        <v>126.547610397084</v>
      </c>
      <c r="S523" s="2330"/>
      <c r="T523" s="2325">
        <v>2585</v>
      </c>
      <c r="U523" s="2326">
        <v>3570.8333870095898</v>
      </c>
      <c r="V523" s="2331"/>
      <c r="W523" s="2332">
        <v>2585</v>
      </c>
      <c r="X523" s="2329">
        <v>179.02931549309599</v>
      </c>
      <c r="Y523" s="2330"/>
      <c r="Z523" s="2333">
        <v>2585</v>
      </c>
      <c r="AA523" s="2326">
        <v>2153.00702863993</v>
      </c>
      <c r="AB523" s="2331"/>
      <c r="AC523" s="2332">
        <v>2585</v>
      </c>
      <c r="AD523" s="2329">
        <v>140.95901196628299</v>
      </c>
      <c r="AE523" s="2330"/>
      <c r="AF523" s="2334">
        <v>2585</v>
      </c>
      <c r="AG523" s="2335">
        <f t="shared" si="18"/>
        <v>1935.1105731230095</v>
      </c>
      <c r="AH523" s="2336"/>
      <c r="AI523" s="2334">
        <v>2585</v>
      </c>
      <c r="AJ523" s="2337">
        <f t="shared" si="19"/>
        <v>135.40726447526919</v>
      </c>
    </row>
    <row r="524" spans="2:36" x14ac:dyDescent="0.25">
      <c r="B524" s="2325">
        <v>2590</v>
      </c>
      <c r="C524" s="2326">
        <v>1394.3313970606901</v>
      </c>
      <c r="D524" s="2327"/>
      <c r="E524" s="2328">
        <v>2590</v>
      </c>
      <c r="F524" s="2329">
        <v>125.656250604053</v>
      </c>
      <c r="G524" s="2330"/>
      <c r="H524" s="2325">
        <v>2590</v>
      </c>
      <c r="I524" s="2326">
        <v>956.70744184432203</v>
      </c>
      <c r="J524" s="2331"/>
      <c r="K524" s="2328">
        <v>2590</v>
      </c>
      <c r="L524" s="2329">
        <v>104.841283062786</v>
      </c>
      <c r="M524" s="2330"/>
      <c r="N524" s="2325">
        <v>2590</v>
      </c>
      <c r="O524" s="2326">
        <v>1600.6564499173801</v>
      </c>
      <c r="P524" s="2331"/>
      <c r="Q524" s="2328">
        <v>2590</v>
      </c>
      <c r="R524" s="2329">
        <v>126.546177564885</v>
      </c>
      <c r="S524" s="2330"/>
      <c r="T524" s="2325">
        <v>2590</v>
      </c>
      <c r="U524" s="2326">
        <v>3570.8171354248302</v>
      </c>
      <c r="V524" s="2331"/>
      <c r="W524" s="2332">
        <v>2590</v>
      </c>
      <c r="X524" s="2329">
        <v>179.02789436742401</v>
      </c>
      <c r="Y524" s="2330"/>
      <c r="Z524" s="2333">
        <v>2590</v>
      </c>
      <c r="AA524" s="2326">
        <v>2153.1669979639501</v>
      </c>
      <c r="AB524" s="2331"/>
      <c r="AC524" s="2332">
        <v>2590</v>
      </c>
      <c r="AD524" s="2329">
        <v>140.96233201877899</v>
      </c>
      <c r="AE524" s="2330"/>
      <c r="AF524" s="2334">
        <v>2590</v>
      </c>
      <c r="AG524" s="2335">
        <f t="shared" si="18"/>
        <v>1935.1358844422346</v>
      </c>
      <c r="AH524" s="2336"/>
      <c r="AI524" s="2334">
        <v>2590</v>
      </c>
      <c r="AJ524" s="2337">
        <f t="shared" si="19"/>
        <v>135.40678752358539</v>
      </c>
    </row>
    <row r="525" spans="2:36" x14ac:dyDescent="0.25">
      <c r="B525" s="2325">
        <v>2595</v>
      </c>
      <c r="C525" s="2326">
        <v>1394.32691628158</v>
      </c>
      <c r="D525" s="2327"/>
      <c r="E525" s="2328">
        <v>2595</v>
      </c>
      <c r="F525" s="2329">
        <v>125.654735194422</v>
      </c>
      <c r="G525" s="2330"/>
      <c r="H525" s="2325">
        <v>2595</v>
      </c>
      <c r="I525" s="2326">
        <v>956.69988585032604</v>
      </c>
      <c r="J525" s="2331"/>
      <c r="K525" s="2328">
        <v>2595</v>
      </c>
      <c r="L525" s="2329">
        <v>104.839947619374</v>
      </c>
      <c r="M525" s="2330"/>
      <c r="N525" s="2325">
        <v>2595</v>
      </c>
      <c r="O525" s="2326">
        <v>1600.6513255473501</v>
      </c>
      <c r="P525" s="2331"/>
      <c r="Q525" s="2328">
        <v>2595</v>
      </c>
      <c r="R525" s="2329">
        <v>126.544744732685</v>
      </c>
      <c r="S525" s="2330"/>
      <c r="T525" s="2325">
        <v>2595</v>
      </c>
      <c r="U525" s="2326">
        <v>3570.8008838400801</v>
      </c>
      <c r="V525" s="2331"/>
      <c r="W525" s="2332">
        <v>2595</v>
      </c>
      <c r="X525" s="2329">
        <v>179.026473241752</v>
      </c>
      <c r="Y525" s="2330"/>
      <c r="Z525" s="2333">
        <v>2595</v>
      </c>
      <c r="AA525" s="2326">
        <v>2153.3269672879701</v>
      </c>
      <c r="AB525" s="2331"/>
      <c r="AC525" s="2332">
        <v>2595</v>
      </c>
      <c r="AD525" s="2329">
        <v>140.96565207127401</v>
      </c>
      <c r="AE525" s="2330"/>
      <c r="AF525" s="2334">
        <v>2595</v>
      </c>
      <c r="AG525" s="2335">
        <f t="shared" si="18"/>
        <v>1935.1611957614612</v>
      </c>
      <c r="AH525" s="2336"/>
      <c r="AI525" s="2334">
        <v>2595</v>
      </c>
      <c r="AJ525" s="2337">
        <f t="shared" si="19"/>
        <v>135.4063105719014</v>
      </c>
    </row>
    <row r="526" spans="2:36" x14ac:dyDescent="0.25">
      <c r="B526" s="2325">
        <v>2600</v>
      </c>
      <c r="C526" s="2326">
        <v>1394.3224355024599</v>
      </c>
      <c r="D526" s="2327"/>
      <c r="E526" s="2328">
        <v>2600</v>
      </c>
      <c r="F526" s="2329">
        <v>125.65321978479101</v>
      </c>
      <c r="G526" s="2330"/>
      <c r="H526" s="2325">
        <v>2600</v>
      </c>
      <c r="I526" s="2326">
        <v>956.69232985633005</v>
      </c>
      <c r="J526" s="2331"/>
      <c r="K526" s="2328">
        <v>2600</v>
      </c>
      <c r="L526" s="2329">
        <v>104.838612175962</v>
      </c>
      <c r="M526" s="2330"/>
      <c r="N526" s="2325">
        <v>2600</v>
      </c>
      <c r="O526" s="2326">
        <v>1600.6462011773301</v>
      </c>
      <c r="P526" s="2331"/>
      <c r="Q526" s="2328">
        <v>2600</v>
      </c>
      <c r="R526" s="2329">
        <v>126.543311900486</v>
      </c>
      <c r="S526" s="2330"/>
      <c r="T526" s="2325">
        <v>2600</v>
      </c>
      <c r="U526" s="2326">
        <v>3570.78463225532</v>
      </c>
      <c r="V526" s="2331"/>
      <c r="W526" s="2332">
        <v>2600</v>
      </c>
      <c r="X526" s="2329">
        <v>179.02505211608101</v>
      </c>
      <c r="Y526" s="2330"/>
      <c r="Z526" s="2333">
        <v>2600</v>
      </c>
      <c r="AA526" s="2326">
        <v>2153.4869366119901</v>
      </c>
      <c r="AB526" s="2331"/>
      <c r="AC526" s="2332">
        <v>2600</v>
      </c>
      <c r="AD526" s="2329">
        <v>140.96897212376999</v>
      </c>
      <c r="AE526" s="2330"/>
      <c r="AF526" s="2334">
        <v>2600</v>
      </c>
      <c r="AG526" s="2335">
        <f t="shared" si="18"/>
        <v>1935.1865070806859</v>
      </c>
      <c r="AH526" s="2336"/>
      <c r="AI526" s="2334">
        <v>2600</v>
      </c>
      <c r="AJ526" s="2337">
        <f t="shared" si="19"/>
        <v>135.405833620218</v>
      </c>
    </row>
    <row r="527" spans="2:36" x14ac:dyDescent="0.25">
      <c r="B527" s="2325">
        <v>2605</v>
      </c>
      <c r="C527" s="2326">
        <v>1394.3179547233501</v>
      </c>
      <c r="D527" s="2327"/>
      <c r="E527" s="2328">
        <v>2605</v>
      </c>
      <c r="F527" s="2329">
        <v>125.65170437515999</v>
      </c>
      <c r="G527" s="2330"/>
      <c r="H527" s="2325">
        <v>2605</v>
      </c>
      <c r="I527" s="2326">
        <v>956.68477386233405</v>
      </c>
      <c r="J527" s="2331"/>
      <c r="K527" s="2328">
        <v>2605</v>
      </c>
      <c r="L527" s="2329">
        <v>104.83727673255</v>
      </c>
      <c r="M527" s="2330"/>
      <c r="N527" s="2325">
        <v>2605</v>
      </c>
      <c r="O527" s="2326">
        <v>1600.6410768072999</v>
      </c>
      <c r="P527" s="2331"/>
      <c r="Q527" s="2328">
        <v>2605</v>
      </c>
      <c r="R527" s="2329">
        <v>126.541879068287</v>
      </c>
      <c r="S527" s="2330"/>
      <c r="T527" s="2325">
        <v>2605</v>
      </c>
      <c r="U527" s="2326">
        <v>3570.76838067057</v>
      </c>
      <c r="V527" s="2331"/>
      <c r="W527" s="2332">
        <v>2605</v>
      </c>
      <c r="X527" s="2329">
        <v>179.023630990409</v>
      </c>
      <c r="Y527" s="2330"/>
      <c r="Z527" s="2333">
        <v>2605</v>
      </c>
      <c r="AA527" s="2326">
        <v>2153.6469059360102</v>
      </c>
      <c r="AB527" s="2331"/>
      <c r="AC527" s="2332">
        <v>2605</v>
      </c>
      <c r="AD527" s="2329">
        <v>140.972292176265</v>
      </c>
      <c r="AE527" s="2330"/>
      <c r="AF527" s="2334">
        <v>2605</v>
      </c>
      <c r="AG527" s="2335">
        <f t="shared" si="18"/>
        <v>1935.211818399913</v>
      </c>
      <c r="AH527" s="2336"/>
      <c r="AI527" s="2334">
        <v>2605</v>
      </c>
      <c r="AJ527" s="2337">
        <f t="shared" si="19"/>
        <v>135.40535666853421</v>
      </c>
    </row>
    <row r="528" spans="2:36" x14ac:dyDescent="0.25">
      <c r="B528" s="2325">
        <v>2610</v>
      </c>
      <c r="C528" s="2326">
        <v>1394.3134739442301</v>
      </c>
      <c r="D528" s="2327"/>
      <c r="E528" s="2328">
        <v>2610</v>
      </c>
      <c r="F528" s="2329">
        <v>125.650188965528</v>
      </c>
      <c r="G528" s="2330"/>
      <c r="H528" s="2325">
        <v>2610</v>
      </c>
      <c r="I528" s="2326">
        <v>956.67721786833795</v>
      </c>
      <c r="J528" s="2331"/>
      <c r="K528" s="2328">
        <v>2610</v>
      </c>
      <c r="L528" s="2329">
        <v>104.83594128913801</v>
      </c>
      <c r="M528" s="2330"/>
      <c r="N528" s="2325">
        <v>2610</v>
      </c>
      <c r="O528" s="2326">
        <v>1600.6359524372799</v>
      </c>
      <c r="P528" s="2331"/>
      <c r="Q528" s="2328">
        <v>2610</v>
      </c>
      <c r="R528" s="2329">
        <v>126.540446236088</v>
      </c>
      <c r="S528" s="2330"/>
      <c r="T528" s="2325">
        <v>2610</v>
      </c>
      <c r="U528" s="2326">
        <v>3570.7521290858099</v>
      </c>
      <c r="V528" s="2331"/>
      <c r="W528" s="2332">
        <v>2610</v>
      </c>
      <c r="X528" s="2329">
        <v>179.02220986473699</v>
      </c>
      <c r="Y528" s="2330"/>
      <c r="Z528" s="2333">
        <v>2610</v>
      </c>
      <c r="AA528" s="2326">
        <v>2153.8068752600302</v>
      </c>
      <c r="AB528" s="2331"/>
      <c r="AC528" s="2332">
        <v>2610</v>
      </c>
      <c r="AD528" s="2329">
        <v>140.97561222876101</v>
      </c>
      <c r="AE528" s="2330"/>
      <c r="AF528" s="2334">
        <v>2610</v>
      </c>
      <c r="AG528" s="2335">
        <f t="shared" si="18"/>
        <v>1935.2371297191378</v>
      </c>
      <c r="AH528" s="2336"/>
      <c r="AI528" s="2334">
        <v>2610</v>
      </c>
      <c r="AJ528" s="2337">
        <f t="shared" si="19"/>
        <v>135.40487971685039</v>
      </c>
    </row>
    <row r="529" spans="2:36" x14ac:dyDescent="0.25">
      <c r="B529" s="2325">
        <v>2615</v>
      </c>
      <c r="C529" s="2326">
        <v>1394.30899316511</v>
      </c>
      <c r="D529" s="2327"/>
      <c r="E529" s="2328">
        <v>2615</v>
      </c>
      <c r="F529" s="2329">
        <v>125.64867355589701</v>
      </c>
      <c r="G529" s="2330"/>
      <c r="H529" s="2325">
        <v>2615</v>
      </c>
      <c r="I529" s="2326">
        <v>956.66966187434298</v>
      </c>
      <c r="J529" s="2331"/>
      <c r="K529" s="2328">
        <v>2615</v>
      </c>
      <c r="L529" s="2329">
        <v>104.834605845726</v>
      </c>
      <c r="M529" s="2330"/>
      <c r="N529" s="2325">
        <v>2615</v>
      </c>
      <c r="O529" s="2326">
        <v>1600.6308280672499</v>
      </c>
      <c r="P529" s="2331"/>
      <c r="Q529" s="2328">
        <v>2615</v>
      </c>
      <c r="R529" s="2329">
        <v>126.539013403889</v>
      </c>
      <c r="S529" s="2330"/>
      <c r="T529" s="2325">
        <v>2615</v>
      </c>
      <c r="U529" s="2326">
        <v>3570.7358775010498</v>
      </c>
      <c r="V529" s="2331"/>
      <c r="W529" s="2332">
        <v>2615</v>
      </c>
      <c r="X529" s="2329">
        <v>179.02078873906501</v>
      </c>
      <c r="Y529" s="2330"/>
      <c r="Z529" s="2333">
        <v>2615</v>
      </c>
      <c r="AA529" s="2326">
        <v>2153.9668445840498</v>
      </c>
      <c r="AB529" s="2331"/>
      <c r="AC529" s="2332">
        <v>2615</v>
      </c>
      <c r="AD529" s="2329">
        <v>140.97893228125599</v>
      </c>
      <c r="AE529" s="2330"/>
      <c r="AF529" s="2334">
        <v>2615</v>
      </c>
      <c r="AG529" s="2335">
        <f t="shared" si="18"/>
        <v>1935.2624410383607</v>
      </c>
      <c r="AH529" s="2336"/>
      <c r="AI529" s="2334">
        <v>2615</v>
      </c>
      <c r="AJ529" s="2337">
        <f t="shared" si="19"/>
        <v>135.40440276516659</v>
      </c>
    </row>
    <row r="530" spans="2:36" x14ac:dyDescent="0.25">
      <c r="B530" s="2325">
        <v>2620</v>
      </c>
      <c r="C530" s="2326">
        <v>1394.5966030872603</v>
      </c>
      <c r="D530" s="2327"/>
      <c r="E530" s="2328">
        <v>2620</v>
      </c>
      <c r="F530" s="2329">
        <v>125.74586258459885</v>
      </c>
      <c r="G530" s="2330"/>
      <c r="H530" s="2325">
        <v>2620</v>
      </c>
      <c r="I530" s="2326">
        <v>957.15424504372311</v>
      </c>
      <c r="J530" s="2331"/>
      <c r="K530" s="2328">
        <v>2620</v>
      </c>
      <c r="L530" s="2329">
        <v>104.92025116521489</v>
      </c>
      <c r="M530" s="2330"/>
      <c r="N530" s="2325">
        <v>2620</v>
      </c>
      <c r="O530" s="2326">
        <v>1600.9594668822779</v>
      </c>
      <c r="P530" s="2331"/>
      <c r="Q530" s="2328">
        <v>2620</v>
      </c>
      <c r="R530" s="2329">
        <v>126.63090455806397</v>
      </c>
      <c r="S530" s="2330"/>
      <c r="T530" s="2325">
        <v>2620</v>
      </c>
      <c r="U530" s="2326">
        <v>3571.7764365267658</v>
      </c>
      <c r="V530" s="2331"/>
      <c r="W530" s="2332">
        <v>2620</v>
      </c>
      <c r="X530" s="2329">
        <v>179.11189667026804</v>
      </c>
      <c r="Y530" s="2330"/>
      <c r="Z530" s="2333">
        <v>2620</v>
      </c>
      <c r="AA530" s="2326">
        <v>2143.7291082881866</v>
      </c>
      <c r="AB530" s="2331"/>
      <c r="AC530" s="2332">
        <v>2620</v>
      </c>
      <c r="AD530" s="2329">
        <v>140.76657076361789</v>
      </c>
      <c r="AE530" s="2330"/>
      <c r="AF530" s="2334">
        <v>2620</v>
      </c>
      <c r="AG530" s="2335">
        <f t="shared" si="18"/>
        <v>1933.643171965643</v>
      </c>
      <c r="AH530" s="2336"/>
      <c r="AI530" s="2334">
        <v>2620</v>
      </c>
      <c r="AJ530" s="2337">
        <f t="shared" si="19"/>
        <v>135.43509714835272</v>
      </c>
    </row>
    <row r="531" spans="2:36" x14ac:dyDescent="0.25">
      <c r="B531" s="2325">
        <v>2625</v>
      </c>
      <c r="C531" s="2326">
        <v>1394.3487601379968</v>
      </c>
      <c r="D531" s="2327"/>
      <c r="E531" s="2328">
        <v>2625</v>
      </c>
      <c r="F531" s="2329">
        <v>125.66217703437707</v>
      </c>
      <c r="G531" s="2330"/>
      <c r="H531" s="2325">
        <v>2625</v>
      </c>
      <c r="I531" s="2326">
        <v>956.73699945120518</v>
      </c>
      <c r="J531" s="2331"/>
      <c r="K531" s="2328">
        <v>2625</v>
      </c>
      <c r="L531" s="2329">
        <v>104.84650687568335</v>
      </c>
      <c r="M531" s="2330"/>
      <c r="N531" s="2325">
        <v>2625</v>
      </c>
      <c r="O531" s="2326">
        <v>1600.6764946418962</v>
      </c>
      <c r="P531" s="2331"/>
      <c r="Q531" s="2328">
        <v>2625</v>
      </c>
      <c r="R531" s="2329">
        <v>126.55178229806573</v>
      </c>
      <c r="S531" s="2330"/>
      <c r="T531" s="2325">
        <v>2625</v>
      </c>
      <c r="U531" s="2326">
        <v>3570.8818366963005</v>
      </c>
      <c r="V531" s="2331"/>
      <c r="W531" s="2332">
        <v>2625</v>
      </c>
      <c r="X531" s="2329">
        <v>179.03347494464205</v>
      </c>
      <c r="Y531" s="2330"/>
      <c r="Z531" s="2333">
        <v>2625</v>
      </c>
      <c r="AA531" s="2326">
        <v>2152.5269203735252</v>
      </c>
      <c r="AB531" s="2331"/>
      <c r="AC531" s="2332">
        <v>2625</v>
      </c>
      <c r="AD531" s="2329">
        <v>140.94897058074733</v>
      </c>
      <c r="AE531" s="2330"/>
      <c r="AF531" s="2334">
        <v>2625</v>
      </c>
      <c r="AG531" s="2335">
        <f t="shared" si="18"/>
        <v>1935.0342022601849</v>
      </c>
      <c r="AH531" s="2336"/>
      <c r="AI531" s="2334">
        <v>2625</v>
      </c>
      <c r="AJ531" s="2337">
        <f t="shared" si="19"/>
        <v>135.4085823467031</v>
      </c>
    </row>
    <row r="532" spans="2:36" x14ac:dyDescent="0.25">
      <c r="B532" s="2325">
        <v>2630</v>
      </c>
      <c r="C532" s="2326">
        <v>1394.1023172866308</v>
      </c>
      <c r="D532" s="2327"/>
      <c r="E532" s="2328">
        <v>2630</v>
      </c>
      <c r="F532" s="2329">
        <v>125.57882950465842</v>
      </c>
      <c r="G532" s="2330"/>
      <c r="H532" s="2325">
        <v>2630</v>
      </c>
      <c r="I532" s="2326">
        <v>956.32141978143625</v>
      </c>
      <c r="J532" s="2331"/>
      <c r="K532" s="2328">
        <v>2630</v>
      </c>
      <c r="L532" s="2329">
        <v>104.77305748802713</v>
      </c>
      <c r="M532" s="2330"/>
      <c r="N532" s="2325">
        <v>2630</v>
      </c>
      <c r="O532" s="2326">
        <v>1600.3946542904778</v>
      </c>
      <c r="P532" s="2331"/>
      <c r="Q532" s="2328">
        <v>2630</v>
      </c>
      <c r="R532" s="2329">
        <v>126.47297652710739</v>
      </c>
      <c r="S532" s="2330"/>
      <c r="T532" s="2325">
        <v>2630</v>
      </c>
      <c r="U532" s="2326">
        <v>3569.9879995347269</v>
      </c>
      <c r="V532" s="2331"/>
      <c r="W532" s="2332">
        <v>2630</v>
      </c>
      <c r="X532" s="2329">
        <v>178.9553130326903</v>
      </c>
      <c r="Y532" s="2330"/>
      <c r="Z532" s="2333">
        <v>2630</v>
      </c>
      <c r="AA532" s="2326">
        <v>2161.3252331947042</v>
      </c>
      <c r="AB532" s="2331"/>
      <c r="AC532" s="2332">
        <v>2630</v>
      </c>
      <c r="AD532" s="2329">
        <v>141.13157346800031</v>
      </c>
      <c r="AE532" s="2330"/>
      <c r="AF532" s="2334">
        <v>2630</v>
      </c>
      <c r="AG532" s="2335">
        <f t="shared" si="18"/>
        <v>1936.4263248175951</v>
      </c>
      <c r="AH532" s="2336"/>
      <c r="AI532" s="2334">
        <v>2630</v>
      </c>
      <c r="AJ532" s="2337">
        <f t="shared" si="19"/>
        <v>135.38235000409671</v>
      </c>
    </row>
    <row r="533" spans="2:36" x14ac:dyDescent="0.25">
      <c r="B533" s="2325">
        <v>2635</v>
      </c>
      <c r="C533" s="2326">
        <v>1394.3045123859999</v>
      </c>
      <c r="D533" s="2327"/>
      <c r="E533" s="2328">
        <v>2635</v>
      </c>
      <c r="F533" s="2329">
        <v>125.64715814626599</v>
      </c>
      <c r="G533" s="2330"/>
      <c r="H533" s="2325">
        <v>2635</v>
      </c>
      <c r="I533" s="2326">
        <v>956.66210588034699</v>
      </c>
      <c r="J533" s="2331"/>
      <c r="K533" s="2328">
        <v>2635</v>
      </c>
      <c r="L533" s="2329">
        <v>104.833270402314</v>
      </c>
      <c r="M533" s="2330"/>
      <c r="N533" s="2325">
        <v>2635</v>
      </c>
      <c r="O533" s="2326">
        <v>1600.6257036972199</v>
      </c>
      <c r="P533" s="2331"/>
      <c r="Q533" s="2328">
        <v>2635</v>
      </c>
      <c r="R533" s="2329">
        <v>126.53758057168901</v>
      </c>
      <c r="S533" s="2330"/>
      <c r="T533" s="2325">
        <v>2635</v>
      </c>
      <c r="U533" s="2326">
        <v>3570.7196259163002</v>
      </c>
      <c r="V533" s="2331"/>
      <c r="W533" s="2332">
        <v>2635</v>
      </c>
      <c r="X533" s="2329">
        <v>179.019367613393</v>
      </c>
      <c r="Y533" s="2330"/>
      <c r="Z533" s="2333">
        <v>2635</v>
      </c>
      <c r="AA533" s="2326">
        <v>2154.1268139080798</v>
      </c>
      <c r="AB533" s="2331"/>
      <c r="AC533" s="2332">
        <v>2635</v>
      </c>
      <c r="AD533" s="2329">
        <v>140.982252333752</v>
      </c>
      <c r="AE533" s="2330"/>
      <c r="AF533" s="2334">
        <v>2635</v>
      </c>
      <c r="AG533" s="2335">
        <f t="shared" si="18"/>
        <v>1935.2877523575894</v>
      </c>
      <c r="AH533" s="2336"/>
      <c r="AI533" s="2334">
        <v>2635</v>
      </c>
      <c r="AJ533" s="2337">
        <f t="shared" si="19"/>
        <v>135.40392581348277</v>
      </c>
    </row>
    <row r="534" spans="2:36" x14ac:dyDescent="0.25">
      <c r="B534" s="2325">
        <v>2640</v>
      </c>
      <c r="C534" s="2326">
        <v>1394.3000316068801</v>
      </c>
      <c r="D534" s="2327"/>
      <c r="E534" s="2328">
        <v>2640</v>
      </c>
      <c r="F534" s="2329">
        <v>125.645642736635</v>
      </c>
      <c r="G534" s="2330"/>
      <c r="H534" s="2325">
        <v>2640</v>
      </c>
      <c r="I534" s="2326">
        <v>956.65454988635099</v>
      </c>
      <c r="J534" s="2331"/>
      <c r="K534" s="2328">
        <v>2640</v>
      </c>
      <c r="L534" s="2329">
        <v>104.831934958902</v>
      </c>
      <c r="M534" s="2330"/>
      <c r="N534" s="2325">
        <v>2640</v>
      </c>
      <c r="O534" s="2326">
        <v>1600.6205793271999</v>
      </c>
      <c r="P534" s="2331"/>
      <c r="Q534" s="2328">
        <v>2640</v>
      </c>
      <c r="R534" s="2329">
        <v>126.53614773949</v>
      </c>
      <c r="S534" s="2330"/>
      <c r="T534" s="2325">
        <v>2640</v>
      </c>
      <c r="U534" s="2326">
        <v>3570.7033743315401</v>
      </c>
      <c r="V534" s="2331"/>
      <c r="W534" s="2332">
        <v>2640</v>
      </c>
      <c r="X534" s="2329">
        <v>179.01794648772099</v>
      </c>
      <c r="Y534" s="2330"/>
      <c r="Z534" s="2333">
        <v>2640</v>
      </c>
      <c r="AA534" s="2326">
        <v>2154.2867832320999</v>
      </c>
      <c r="AB534" s="2331"/>
      <c r="AC534" s="2332">
        <v>2640</v>
      </c>
      <c r="AD534" s="2329">
        <v>140.98557238624699</v>
      </c>
      <c r="AE534" s="2330"/>
      <c r="AF534" s="2334">
        <v>2640</v>
      </c>
      <c r="AG534" s="2335">
        <f t="shared" si="18"/>
        <v>1935.313063676814</v>
      </c>
      <c r="AH534" s="2336"/>
      <c r="AI534" s="2334">
        <v>2640</v>
      </c>
      <c r="AJ534" s="2337">
        <f t="shared" si="19"/>
        <v>135.40344886179898</v>
      </c>
    </row>
    <row r="535" spans="2:36" x14ac:dyDescent="0.25">
      <c r="B535" s="2325">
        <v>2645</v>
      </c>
      <c r="C535" s="2326">
        <v>1394.2955508277701</v>
      </c>
      <c r="D535" s="2327"/>
      <c r="E535" s="2328">
        <v>2645</v>
      </c>
      <c r="F535" s="2329">
        <v>125.64412732700301</v>
      </c>
      <c r="G535" s="2330"/>
      <c r="H535" s="2325">
        <v>2645</v>
      </c>
      <c r="I535" s="2326">
        <v>956.646993892355</v>
      </c>
      <c r="J535" s="2331"/>
      <c r="K535" s="2328">
        <v>2645</v>
      </c>
      <c r="L535" s="2329">
        <v>104.83059951548999</v>
      </c>
      <c r="M535" s="2330"/>
      <c r="N535" s="2325">
        <v>2645</v>
      </c>
      <c r="O535" s="2326">
        <v>1600.61545495717</v>
      </c>
      <c r="P535" s="2331"/>
      <c r="Q535" s="2328">
        <v>2645</v>
      </c>
      <c r="R535" s="2329">
        <v>126.534714907291</v>
      </c>
      <c r="S535" s="2330"/>
      <c r="T535" s="2325">
        <v>2645</v>
      </c>
      <c r="U535" s="2326">
        <v>3570.68712274679</v>
      </c>
      <c r="V535" s="2331"/>
      <c r="W535" s="2332">
        <v>2645</v>
      </c>
      <c r="X535" s="2329">
        <v>179.01652536205</v>
      </c>
      <c r="Y535" s="2330"/>
      <c r="Z535" s="2333">
        <v>2645</v>
      </c>
      <c r="AA535" s="2326">
        <v>2154.4467525561199</v>
      </c>
      <c r="AB535" s="2331"/>
      <c r="AC535" s="2332">
        <v>2645</v>
      </c>
      <c r="AD535" s="2329">
        <v>140.98889243874299</v>
      </c>
      <c r="AE535" s="2330"/>
      <c r="AF535" s="2334">
        <v>2645</v>
      </c>
      <c r="AG535" s="2335">
        <f t="shared" si="18"/>
        <v>1935.3383749960408</v>
      </c>
      <c r="AH535" s="2336"/>
      <c r="AI535" s="2334">
        <v>2645</v>
      </c>
      <c r="AJ535" s="2337">
        <f t="shared" si="19"/>
        <v>135.40297191011541</v>
      </c>
    </row>
    <row r="536" spans="2:36" x14ac:dyDescent="0.25">
      <c r="B536" s="2325">
        <v>2650</v>
      </c>
      <c r="C536" s="2326">
        <v>1394.29107004865</v>
      </c>
      <c r="D536" s="2327"/>
      <c r="E536" s="2328">
        <v>2650</v>
      </c>
      <c r="F536" s="2329">
        <v>125.64261191737199</v>
      </c>
      <c r="G536" s="2330"/>
      <c r="H536" s="2325">
        <v>2650</v>
      </c>
      <c r="I536" s="2326">
        <v>956.63943789835901</v>
      </c>
      <c r="J536" s="2331"/>
      <c r="K536" s="2328">
        <v>2650</v>
      </c>
      <c r="L536" s="2329">
        <v>104.829264072078</v>
      </c>
      <c r="M536" s="2330"/>
      <c r="N536" s="2325">
        <v>2650</v>
      </c>
      <c r="O536" s="2326">
        <v>1600.61033058715</v>
      </c>
      <c r="P536" s="2331"/>
      <c r="Q536" s="2328">
        <v>2650</v>
      </c>
      <c r="R536" s="2329">
        <v>126.533282075092</v>
      </c>
      <c r="S536" s="2330"/>
      <c r="T536" s="2325">
        <v>2650</v>
      </c>
      <c r="U536" s="2326">
        <v>3570.6708711620299</v>
      </c>
      <c r="V536" s="2331"/>
      <c r="W536" s="2332">
        <v>2650</v>
      </c>
      <c r="X536" s="2329">
        <v>179.01510423637799</v>
      </c>
      <c r="Y536" s="2330"/>
      <c r="Z536" s="2333">
        <v>2650</v>
      </c>
      <c r="AA536" s="2326">
        <v>2154.60672188014</v>
      </c>
      <c r="AB536" s="2331"/>
      <c r="AC536" s="2332">
        <v>2650</v>
      </c>
      <c r="AD536" s="2329">
        <v>140.99221249123801</v>
      </c>
      <c r="AE536" s="2330"/>
      <c r="AF536" s="2334">
        <v>2650</v>
      </c>
      <c r="AG536" s="2335">
        <f t="shared" si="18"/>
        <v>1935.3636863152656</v>
      </c>
      <c r="AH536" s="2336"/>
      <c r="AI536" s="2334">
        <v>2650</v>
      </c>
      <c r="AJ536" s="2337">
        <f t="shared" si="19"/>
        <v>135.40249495843159</v>
      </c>
    </row>
    <row r="537" spans="2:36" x14ac:dyDescent="0.25">
      <c r="B537" s="2325">
        <v>2655</v>
      </c>
      <c r="C537" s="2326">
        <v>1394.2865892695399</v>
      </c>
      <c r="D537" s="2327"/>
      <c r="E537" s="2328">
        <v>2655</v>
      </c>
      <c r="F537" s="2329">
        <v>125.641096507741</v>
      </c>
      <c r="G537" s="2330"/>
      <c r="H537" s="2325">
        <v>2655</v>
      </c>
      <c r="I537" s="2326">
        <v>956.63188190436404</v>
      </c>
      <c r="J537" s="2331"/>
      <c r="K537" s="2328">
        <v>2655</v>
      </c>
      <c r="L537" s="2329">
        <v>104.827928628666</v>
      </c>
      <c r="M537" s="2330"/>
      <c r="N537" s="2325">
        <v>2655</v>
      </c>
      <c r="O537" s="2326">
        <v>1600.60520621712</v>
      </c>
      <c r="P537" s="2331"/>
      <c r="Q537" s="2328">
        <v>2655</v>
      </c>
      <c r="R537" s="2329">
        <v>126.53184924289199</v>
      </c>
      <c r="S537" s="2330"/>
      <c r="T537" s="2325">
        <v>2655</v>
      </c>
      <c r="U537" s="2326">
        <v>3570.6546195772698</v>
      </c>
      <c r="V537" s="2331"/>
      <c r="W537" s="2332">
        <v>2655</v>
      </c>
      <c r="X537" s="2329">
        <v>179.01368311070601</v>
      </c>
      <c r="Y537" s="2330"/>
      <c r="Z537" s="2333">
        <v>2655</v>
      </c>
      <c r="AA537" s="2326">
        <v>2154.76669120416</v>
      </c>
      <c r="AB537" s="2331"/>
      <c r="AC537" s="2332">
        <v>2655</v>
      </c>
      <c r="AD537" s="2329">
        <v>140.99553254373399</v>
      </c>
      <c r="AE537" s="2330"/>
      <c r="AF537" s="2334">
        <v>2655</v>
      </c>
      <c r="AG537" s="2335">
        <f t="shared" si="18"/>
        <v>1935.3889976344908</v>
      </c>
      <c r="AH537" s="2336"/>
      <c r="AI537" s="2334">
        <v>2655</v>
      </c>
      <c r="AJ537" s="2337">
        <f t="shared" si="19"/>
        <v>135.40201800674782</v>
      </c>
    </row>
    <row r="538" spans="2:36" x14ac:dyDescent="0.25">
      <c r="B538" s="2325">
        <v>2660</v>
      </c>
      <c r="C538" s="2326">
        <v>1394.2821084904199</v>
      </c>
      <c r="D538" s="2327"/>
      <c r="E538" s="2328">
        <v>2660</v>
      </c>
      <c r="F538" s="2329">
        <v>125.63958109811</v>
      </c>
      <c r="G538" s="2330"/>
      <c r="H538" s="2325">
        <v>2660</v>
      </c>
      <c r="I538" s="2326">
        <v>956.62432591036804</v>
      </c>
      <c r="J538" s="2331"/>
      <c r="K538" s="2328">
        <v>2660</v>
      </c>
      <c r="L538" s="2329">
        <v>104.82659318525501</v>
      </c>
      <c r="M538" s="2330"/>
      <c r="N538" s="2325">
        <v>2660</v>
      </c>
      <c r="O538" s="2326">
        <v>1600.60008184709</v>
      </c>
      <c r="P538" s="2331"/>
      <c r="Q538" s="2328">
        <v>2660</v>
      </c>
      <c r="R538" s="2329">
        <v>126.53041641069299</v>
      </c>
      <c r="S538" s="2330"/>
      <c r="T538" s="2325">
        <v>2660</v>
      </c>
      <c r="U538" s="2326">
        <v>3570.6383679925202</v>
      </c>
      <c r="V538" s="2331"/>
      <c r="W538" s="2332">
        <v>2660</v>
      </c>
      <c r="X538" s="2329">
        <v>179.012261985034</v>
      </c>
      <c r="Y538" s="2330"/>
      <c r="Z538" s="2333">
        <v>2660</v>
      </c>
      <c r="AA538" s="2326">
        <v>2154.92666052818</v>
      </c>
      <c r="AB538" s="2331"/>
      <c r="AC538" s="2332">
        <v>2660</v>
      </c>
      <c r="AD538" s="2329">
        <v>140.998852596229</v>
      </c>
      <c r="AE538" s="2330"/>
      <c r="AF538" s="2334">
        <v>2660</v>
      </c>
      <c r="AG538" s="2335">
        <f t="shared" si="18"/>
        <v>1935.4143089537156</v>
      </c>
      <c r="AH538" s="2336"/>
      <c r="AI538" s="2334">
        <v>2660</v>
      </c>
      <c r="AJ538" s="2337">
        <f t="shared" si="19"/>
        <v>135.4015410550642</v>
      </c>
    </row>
    <row r="539" spans="2:36" x14ac:dyDescent="0.25">
      <c r="B539" s="2325">
        <v>2665</v>
      </c>
      <c r="C539" s="2326">
        <v>1394.2776277113001</v>
      </c>
      <c r="D539" s="2327"/>
      <c r="E539" s="2328">
        <v>2665</v>
      </c>
      <c r="F539" s="2329">
        <v>125.63806568847799</v>
      </c>
      <c r="G539" s="2330"/>
      <c r="H539" s="2325">
        <v>2665</v>
      </c>
      <c r="I539" s="2326">
        <v>956.61676991637205</v>
      </c>
      <c r="J539" s="2331"/>
      <c r="K539" s="2328">
        <v>2665</v>
      </c>
      <c r="L539" s="2329">
        <v>104.825257741843</v>
      </c>
      <c r="M539" s="2330"/>
      <c r="N539" s="2325">
        <v>2665</v>
      </c>
      <c r="O539" s="2326">
        <v>1600.59495747707</v>
      </c>
      <c r="P539" s="2331"/>
      <c r="Q539" s="2328">
        <v>2665</v>
      </c>
      <c r="R539" s="2329">
        <v>126.52898357849401</v>
      </c>
      <c r="S539" s="2330"/>
      <c r="T539" s="2325">
        <v>2665</v>
      </c>
      <c r="U539" s="2326">
        <v>3570.6221164077601</v>
      </c>
      <c r="V539" s="2331"/>
      <c r="W539" s="2332">
        <v>2665</v>
      </c>
      <c r="X539" s="2329">
        <v>179.01084085936199</v>
      </c>
      <c r="Y539" s="2330"/>
      <c r="Z539" s="2333">
        <v>2665</v>
      </c>
      <c r="AA539" s="2326">
        <v>2155.0866298522001</v>
      </c>
      <c r="AB539" s="2331"/>
      <c r="AC539" s="2332">
        <v>2665</v>
      </c>
      <c r="AD539" s="2329">
        <v>141.00217264872501</v>
      </c>
      <c r="AE539" s="2330"/>
      <c r="AF539" s="2334">
        <v>2665</v>
      </c>
      <c r="AG539" s="2335">
        <f t="shared" si="18"/>
        <v>1935.4396202729404</v>
      </c>
      <c r="AH539" s="2336"/>
      <c r="AI539" s="2334">
        <v>2665</v>
      </c>
      <c r="AJ539" s="2337">
        <f t="shared" si="19"/>
        <v>135.40106410338041</v>
      </c>
    </row>
    <row r="540" spans="2:36" x14ac:dyDescent="0.25">
      <c r="B540" s="2325">
        <v>2670</v>
      </c>
      <c r="C540" s="2326">
        <v>1394.27314693219</v>
      </c>
      <c r="D540" s="2327"/>
      <c r="E540" s="2328">
        <v>2670</v>
      </c>
      <c r="F540" s="2329">
        <v>125.636550278847</v>
      </c>
      <c r="G540" s="2330"/>
      <c r="H540" s="2325">
        <v>2670</v>
      </c>
      <c r="I540" s="2326">
        <v>956.60921392237606</v>
      </c>
      <c r="J540" s="2331"/>
      <c r="K540" s="2328">
        <v>2670</v>
      </c>
      <c r="L540" s="2329">
        <v>104.823922298431</v>
      </c>
      <c r="M540" s="2330"/>
      <c r="N540" s="2325">
        <v>2670</v>
      </c>
      <c r="O540" s="2326">
        <v>1600.58983310704</v>
      </c>
      <c r="P540" s="2331"/>
      <c r="Q540" s="2328">
        <v>2670</v>
      </c>
      <c r="R540" s="2329">
        <v>126.52755074629501</v>
      </c>
      <c r="S540" s="2330"/>
      <c r="T540" s="2325">
        <v>2670</v>
      </c>
      <c r="U540" s="2326">
        <v>3570.6058648230101</v>
      </c>
      <c r="V540" s="2331"/>
      <c r="W540" s="2332">
        <v>2670</v>
      </c>
      <c r="X540" s="2329">
        <v>179.00941973369001</v>
      </c>
      <c r="Y540" s="2330"/>
      <c r="Z540" s="2333">
        <v>2670</v>
      </c>
      <c r="AA540" s="2326">
        <v>2155.2465991762301</v>
      </c>
      <c r="AB540" s="2331"/>
      <c r="AC540" s="2332">
        <v>2670</v>
      </c>
      <c r="AD540" s="2329">
        <v>141.00549270121999</v>
      </c>
      <c r="AE540" s="2330"/>
      <c r="AF540" s="2334">
        <v>2670</v>
      </c>
      <c r="AG540" s="2335">
        <f t="shared" si="18"/>
        <v>1935.4649315921693</v>
      </c>
      <c r="AH540" s="2336"/>
      <c r="AI540" s="2334">
        <v>2670</v>
      </c>
      <c r="AJ540" s="2337">
        <f t="shared" si="19"/>
        <v>135.40058715169658</v>
      </c>
    </row>
    <row r="541" spans="2:36" x14ac:dyDescent="0.25">
      <c r="B541" s="2325">
        <v>2675</v>
      </c>
      <c r="C541" s="2326">
        <v>1394.2686661530699</v>
      </c>
      <c r="D541" s="2327"/>
      <c r="E541" s="2328">
        <v>2675</v>
      </c>
      <c r="F541" s="2329">
        <v>125.635034869216</v>
      </c>
      <c r="G541" s="2330"/>
      <c r="H541" s="2325">
        <v>2675</v>
      </c>
      <c r="I541" s="2326">
        <v>956.60165792837995</v>
      </c>
      <c r="J541" s="2331"/>
      <c r="K541" s="2328">
        <v>2675</v>
      </c>
      <c r="L541" s="2329">
        <v>104.822586855019</v>
      </c>
      <c r="M541" s="2330"/>
      <c r="N541" s="2325">
        <v>2675</v>
      </c>
      <c r="O541" s="2326">
        <v>1600.58470873702</v>
      </c>
      <c r="P541" s="2331"/>
      <c r="Q541" s="2328">
        <v>2675</v>
      </c>
      <c r="R541" s="2329">
        <v>126.526117914095</v>
      </c>
      <c r="S541" s="2330"/>
      <c r="T541" s="2325">
        <v>2675</v>
      </c>
      <c r="U541" s="2326">
        <v>3570.58961323825</v>
      </c>
      <c r="V541" s="2331"/>
      <c r="W541" s="2332">
        <v>2675</v>
      </c>
      <c r="X541" s="2329">
        <v>179.007998608018</v>
      </c>
      <c r="Y541" s="2330"/>
      <c r="Z541" s="2333">
        <v>2675</v>
      </c>
      <c r="AA541" s="2326">
        <v>2155.4065685002502</v>
      </c>
      <c r="AB541" s="2331"/>
      <c r="AC541" s="2332">
        <v>2675</v>
      </c>
      <c r="AD541" s="2329">
        <v>141.008812753716</v>
      </c>
      <c r="AE541" s="2330"/>
      <c r="AF541" s="2334">
        <v>2675</v>
      </c>
      <c r="AG541" s="2335">
        <f t="shared" si="18"/>
        <v>1935.490242911394</v>
      </c>
      <c r="AH541" s="2336"/>
      <c r="AI541" s="2334">
        <v>2675</v>
      </c>
      <c r="AJ541" s="2337">
        <f t="shared" si="19"/>
        <v>135.40011020001279</v>
      </c>
    </row>
    <row r="542" spans="2:36" x14ac:dyDescent="0.25">
      <c r="B542" s="2325">
        <v>2680</v>
      </c>
      <c r="C542" s="2326">
        <v>1394.2641853739599</v>
      </c>
      <c r="D542" s="2327"/>
      <c r="E542" s="2328">
        <v>2680</v>
      </c>
      <c r="F542" s="2329">
        <v>125.633519459585</v>
      </c>
      <c r="G542" s="2330"/>
      <c r="H542" s="2325">
        <v>2680</v>
      </c>
      <c r="I542" s="2326">
        <v>956.59410193438498</v>
      </c>
      <c r="J542" s="2331"/>
      <c r="K542" s="2328">
        <v>2680</v>
      </c>
      <c r="L542" s="2329">
        <v>104.82125141160699</v>
      </c>
      <c r="M542" s="2330"/>
      <c r="N542" s="2325">
        <v>2680</v>
      </c>
      <c r="O542" s="2326">
        <v>1600.57958436699</v>
      </c>
      <c r="P542" s="2331"/>
      <c r="Q542" s="2328">
        <v>2680</v>
      </c>
      <c r="R542" s="2329">
        <v>126.524685081896</v>
      </c>
      <c r="S542" s="2330"/>
      <c r="T542" s="2325">
        <v>2680</v>
      </c>
      <c r="U542" s="2326">
        <v>3570.5733616534899</v>
      </c>
      <c r="V542" s="2331"/>
      <c r="W542" s="2332">
        <v>2680</v>
      </c>
      <c r="X542" s="2329">
        <v>179.00657748234701</v>
      </c>
      <c r="Y542" s="2330"/>
      <c r="Z542" s="2333">
        <v>2680</v>
      </c>
      <c r="AA542" s="2326">
        <v>2155.5665378242702</v>
      </c>
      <c r="AB542" s="2331"/>
      <c r="AC542" s="2332">
        <v>2680</v>
      </c>
      <c r="AD542" s="2329">
        <v>141.01213280621101</v>
      </c>
      <c r="AE542" s="2330"/>
      <c r="AF542" s="2334">
        <v>2680</v>
      </c>
      <c r="AG542" s="2335">
        <f t="shared" si="18"/>
        <v>1935.515554230619</v>
      </c>
      <c r="AH542" s="2336"/>
      <c r="AI542" s="2334">
        <v>2680</v>
      </c>
      <c r="AJ542" s="2337">
        <f t="shared" si="19"/>
        <v>135.3996332483292</v>
      </c>
    </row>
    <row r="543" spans="2:36" x14ac:dyDescent="0.25">
      <c r="B543" s="2325">
        <v>2685</v>
      </c>
      <c r="C543" s="2326">
        <v>1394.5966030872603</v>
      </c>
      <c r="D543" s="2327"/>
      <c r="E543" s="2328">
        <v>2685</v>
      </c>
      <c r="F543" s="2329">
        <v>125.74586258459885</v>
      </c>
      <c r="G543" s="2330"/>
      <c r="H543" s="2325">
        <v>2685</v>
      </c>
      <c r="I543" s="2326">
        <v>957.15424504372311</v>
      </c>
      <c r="J543" s="2331"/>
      <c r="K543" s="2328">
        <v>2685</v>
      </c>
      <c r="L543" s="2329">
        <v>104.92025116521489</v>
      </c>
      <c r="M543" s="2330"/>
      <c r="N543" s="2325">
        <v>2685</v>
      </c>
      <c r="O543" s="2326">
        <v>1600.9594668822779</v>
      </c>
      <c r="P543" s="2331"/>
      <c r="Q543" s="2328">
        <v>2685</v>
      </c>
      <c r="R543" s="2329">
        <v>126.63090455806397</v>
      </c>
      <c r="S543" s="2330"/>
      <c r="T543" s="2325">
        <v>2685</v>
      </c>
      <c r="U543" s="2326">
        <v>3571.7764365267658</v>
      </c>
      <c r="V543" s="2331"/>
      <c r="W543" s="2332">
        <v>2685</v>
      </c>
      <c r="X543" s="2329">
        <v>179.11189667026804</v>
      </c>
      <c r="Y543" s="2330"/>
      <c r="Z543" s="2333">
        <v>2685</v>
      </c>
      <c r="AA543" s="2326">
        <v>2143.7291082881866</v>
      </c>
      <c r="AB543" s="2331"/>
      <c r="AC543" s="2332">
        <v>2685</v>
      </c>
      <c r="AD543" s="2329">
        <v>140.76657076361789</v>
      </c>
      <c r="AE543" s="2330"/>
      <c r="AF543" s="2334">
        <v>2685</v>
      </c>
      <c r="AG543" s="2335">
        <f t="shared" si="18"/>
        <v>1933.643171965643</v>
      </c>
      <c r="AH543" s="2336"/>
      <c r="AI543" s="2334">
        <v>2685</v>
      </c>
      <c r="AJ543" s="2337">
        <f t="shared" si="19"/>
        <v>135.43509714835272</v>
      </c>
    </row>
    <row r="544" spans="2:36" x14ac:dyDescent="0.25">
      <c r="B544" s="2325">
        <v>2690</v>
      </c>
      <c r="C544" s="2326">
        <v>1394.3487601379968</v>
      </c>
      <c r="D544" s="2327"/>
      <c r="E544" s="2328">
        <v>2690</v>
      </c>
      <c r="F544" s="2329">
        <v>125.66217703437707</v>
      </c>
      <c r="G544" s="2330"/>
      <c r="H544" s="2325">
        <v>2690</v>
      </c>
      <c r="I544" s="2326">
        <v>956.73699945120518</v>
      </c>
      <c r="J544" s="2331"/>
      <c r="K544" s="2328">
        <v>2690</v>
      </c>
      <c r="L544" s="2329">
        <v>104.84650687568335</v>
      </c>
      <c r="M544" s="2330"/>
      <c r="N544" s="2325">
        <v>2690</v>
      </c>
      <c r="O544" s="2326">
        <v>1600.6764946418962</v>
      </c>
      <c r="P544" s="2331"/>
      <c r="Q544" s="2328">
        <v>2690</v>
      </c>
      <c r="R544" s="2329">
        <v>126.55178229806573</v>
      </c>
      <c r="S544" s="2330"/>
      <c r="T544" s="2325">
        <v>2690</v>
      </c>
      <c r="U544" s="2326">
        <v>3570.8818366963005</v>
      </c>
      <c r="V544" s="2331"/>
      <c r="W544" s="2332">
        <v>2690</v>
      </c>
      <c r="X544" s="2329">
        <v>179.03347494464205</v>
      </c>
      <c r="Y544" s="2330"/>
      <c r="Z544" s="2333">
        <v>2690</v>
      </c>
      <c r="AA544" s="2326">
        <v>2152.5269203735252</v>
      </c>
      <c r="AB544" s="2331"/>
      <c r="AC544" s="2332">
        <v>2690</v>
      </c>
      <c r="AD544" s="2329">
        <v>140.94897058074733</v>
      </c>
      <c r="AE544" s="2330"/>
      <c r="AF544" s="2334">
        <v>2690</v>
      </c>
      <c r="AG544" s="2335">
        <f t="shared" si="18"/>
        <v>1935.0342022601849</v>
      </c>
      <c r="AH544" s="2336"/>
      <c r="AI544" s="2334">
        <v>2690</v>
      </c>
      <c r="AJ544" s="2337">
        <f t="shared" si="19"/>
        <v>135.4085823467031</v>
      </c>
    </row>
    <row r="545" spans="2:36" x14ac:dyDescent="0.25">
      <c r="B545" s="2325">
        <v>2695</v>
      </c>
      <c r="C545" s="2326">
        <v>1394.1023172866308</v>
      </c>
      <c r="D545" s="2327"/>
      <c r="E545" s="2328">
        <v>2695</v>
      </c>
      <c r="F545" s="2329">
        <v>125.57882950465842</v>
      </c>
      <c r="G545" s="2330"/>
      <c r="H545" s="2325">
        <v>2695</v>
      </c>
      <c r="I545" s="2326">
        <v>956.32141978143625</v>
      </c>
      <c r="J545" s="2331"/>
      <c r="K545" s="2328">
        <v>2695</v>
      </c>
      <c r="L545" s="2329">
        <v>104.77305748802713</v>
      </c>
      <c r="M545" s="2330"/>
      <c r="N545" s="2325">
        <v>2695</v>
      </c>
      <c r="O545" s="2326">
        <v>1600.3946542904778</v>
      </c>
      <c r="P545" s="2331"/>
      <c r="Q545" s="2328">
        <v>2695</v>
      </c>
      <c r="R545" s="2329">
        <v>126.47297652710739</v>
      </c>
      <c r="S545" s="2330"/>
      <c r="T545" s="2325">
        <v>2695</v>
      </c>
      <c r="U545" s="2326">
        <v>3569.9879995347269</v>
      </c>
      <c r="V545" s="2331"/>
      <c r="W545" s="2332">
        <v>2695</v>
      </c>
      <c r="X545" s="2329">
        <v>178.9553130326903</v>
      </c>
      <c r="Y545" s="2330"/>
      <c r="Z545" s="2333">
        <v>2695</v>
      </c>
      <c r="AA545" s="2326">
        <v>2161.3252331947042</v>
      </c>
      <c r="AB545" s="2331"/>
      <c r="AC545" s="2332">
        <v>2695</v>
      </c>
      <c r="AD545" s="2329">
        <v>141.13157346800031</v>
      </c>
      <c r="AE545" s="2330"/>
      <c r="AF545" s="2334">
        <v>2695</v>
      </c>
      <c r="AG545" s="2335">
        <f t="shared" si="18"/>
        <v>1936.4263248175951</v>
      </c>
      <c r="AH545" s="2336"/>
      <c r="AI545" s="2334">
        <v>2695</v>
      </c>
      <c r="AJ545" s="2337">
        <f t="shared" si="19"/>
        <v>135.38235000409671</v>
      </c>
    </row>
    <row r="546" spans="2:36" x14ac:dyDescent="0.25">
      <c r="B546" s="2325">
        <v>2700</v>
      </c>
      <c r="C546" s="2326">
        <v>1394.2597045948401</v>
      </c>
      <c r="D546" s="2327"/>
      <c r="E546" s="2328">
        <v>2700</v>
      </c>
      <c r="F546" s="2329">
        <v>125.632004049953</v>
      </c>
      <c r="G546" s="2330"/>
      <c r="H546" s="2325">
        <v>2700</v>
      </c>
      <c r="I546" s="2326">
        <v>956.58654594038899</v>
      </c>
      <c r="J546" s="2331"/>
      <c r="K546" s="2328">
        <v>2700</v>
      </c>
      <c r="L546" s="2329">
        <v>104.81991596819501</v>
      </c>
      <c r="M546" s="2330"/>
      <c r="N546" s="2325">
        <v>2700</v>
      </c>
      <c r="O546" s="2326">
        <v>1600.5744599969701</v>
      </c>
      <c r="P546" s="2331"/>
      <c r="Q546" s="2328">
        <v>2700</v>
      </c>
      <c r="R546" s="2329">
        <v>126.52325224969699</v>
      </c>
      <c r="S546" s="2330"/>
      <c r="T546" s="2325">
        <v>2700</v>
      </c>
      <c r="U546" s="2326">
        <v>3570.5571100687398</v>
      </c>
      <c r="V546" s="2331"/>
      <c r="W546" s="2332">
        <v>2700</v>
      </c>
      <c r="X546" s="2329">
        <v>179.005156356675</v>
      </c>
      <c r="Y546" s="2330"/>
      <c r="Z546" s="2333">
        <v>2700</v>
      </c>
      <c r="AA546" s="2326">
        <v>2155.7265071482898</v>
      </c>
      <c r="AB546" s="2331"/>
      <c r="AC546" s="2332">
        <v>2700</v>
      </c>
      <c r="AD546" s="2329">
        <v>141.01545285870699</v>
      </c>
      <c r="AE546" s="2330"/>
      <c r="AF546" s="2334">
        <v>2700</v>
      </c>
      <c r="AG546" s="2335">
        <f t="shared" si="18"/>
        <v>1935.5408655498461</v>
      </c>
      <c r="AH546" s="2336"/>
      <c r="AI546" s="2334">
        <v>2700</v>
      </c>
      <c r="AJ546" s="2337">
        <f t="shared" si="19"/>
        <v>135.3991562966454</v>
      </c>
    </row>
    <row r="547" spans="2:36" x14ac:dyDescent="0.25">
      <c r="B547" s="2325">
        <v>2705</v>
      </c>
      <c r="C547" s="2326">
        <v>1394.25522381573</v>
      </c>
      <c r="D547" s="2327"/>
      <c r="E547" s="2328">
        <v>2705</v>
      </c>
      <c r="F547" s="2329">
        <v>125.630488640322</v>
      </c>
      <c r="G547" s="2330"/>
      <c r="H547" s="2325">
        <v>2705</v>
      </c>
      <c r="I547" s="2326">
        <v>956.57898994639299</v>
      </c>
      <c r="J547" s="2331"/>
      <c r="K547" s="2328">
        <v>2705</v>
      </c>
      <c r="L547" s="2329">
        <v>104.818580524783</v>
      </c>
      <c r="M547" s="2330"/>
      <c r="N547" s="2325">
        <v>2705</v>
      </c>
      <c r="O547" s="2326">
        <v>1600.5693356269401</v>
      </c>
      <c r="P547" s="2331"/>
      <c r="Q547" s="2328">
        <v>2705</v>
      </c>
      <c r="R547" s="2329">
        <v>126.52181941749799</v>
      </c>
      <c r="S547" s="2330"/>
      <c r="T547" s="2325">
        <v>2705</v>
      </c>
      <c r="U547" s="2326">
        <v>3570.5408584839802</v>
      </c>
      <c r="V547" s="2331"/>
      <c r="W547" s="2332">
        <v>2705</v>
      </c>
      <c r="X547" s="2329">
        <v>179.00373523100299</v>
      </c>
      <c r="Y547" s="2330"/>
      <c r="Z547" s="2333">
        <v>2705</v>
      </c>
      <c r="AA547" s="2326">
        <v>2155.8864764723098</v>
      </c>
      <c r="AB547" s="2331"/>
      <c r="AC547" s="2332">
        <v>2705</v>
      </c>
      <c r="AD547" s="2329">
        <v>141.01877291120201</v>
      </c>
      <c r="AE547" s="2330"/>
      <c r="AF547" s="2334">
        <v>2705</v>
      </c>
      <c r="AG547" s="2335">
        <f t="shared" si="18"/>
        <v>1935.5661768690704</v>
      </c>
      <c r="AH547" s="2336"/>
      <c r="AI547" s="2334">
        <v>2705</v>
      </c>
      <c r="AJ547" s="2337">
        <f t="shared" si="19"/>
        <v>135.39867934496161</v>
      </c>
    </row>
    <row r="548" spans="2:36" x14ac:dyDescent="0.25">
      <c r="B548" s="2325">
        <v>2710</v>
      </c>
      <c r="C548" s="2326">
        <v>1394.2507430366099</v>
      </c>
      <c r="D548" s="2327"/>
      <c r="E548" s="2328">
        <v>2710</v>
      </c>
      <c r="F548" s="2329">
        <v>125.628973230691</v>
      </c>
      <c r="G548" s="2330"/>
      <c r="H548" s="2325">
        <v>2710</v>
      </c>
      <c r="I548" s="2326">
        <v>956.571433952397</v>
      </c>
      <c r="J548" s="2331"/>
      <c r="K548" s="2328">
        <v>2710</v>
      </c>
      <c r="L548" s="2329">
        <v>104.817245081371</v>
      </c>
      <c r="M548" s="2330"/>
      <c r="N548" s="2325">
        <v>2710</v>
      </c>
      <c r="O548" s="2326">
        <v>1600.5642112569101</v>
      </c>
      <c r="P548" s="2331"/>
      <c r="Q548" s="2328">
        <v>2710</v>
      </c>
      <c r="R548" s="2329">
        <v>126.520386585298</v>
      </c>
      <c r="S548" s="2330"/>
      <c r="T548" s="2325">
        <v>2710</v>
      </c>
      <c r="U548" s="2326">
        <v>3570.5246068992301</v>
      </c>
      <c r="V548" s="2331"/>
      <c r="W548" s="2332">
        <v>2710</v>
      </c>
      <c r="X548" s="2329">
        <v>179.00231410533101</v>
      </c>
      <c r="Y548" s="2330"/>
      <c r="Z548" s="2333">
        <v>2710</v>
      </c>
      <c r="AA548" s="2326">
        <v>2156.0464457963299</v>
      </c>
      <c r="AB548" s="2331"/>
      <c r="AC548" s="2332">
        <v>2710</v>
      </c>
      <c r="AD548" s="2329">
        <v>141.02209296369799</v>
      </c>
      <c r="AE548" s="2330"/>
      <c r="AF548" s="2334">
        <v>2710</v>
      </c>
      <c r="AG548" s="2335">
        <f t="shared" si="18"/>
        <v>1935.5914881882957</v>
      </c>
      <c r="AH548" s="2336"/>
      <c r="AI548" s="2334">
        <v>2710</v>
      </c>
      <c r="AJ548" s="2337">
        <f t="shared" si="19"/>
        <v>135.39820239327781</v>
      </c>
    </row>
    <row r="549" spans="2:36" x14ac:dyDescent="0.25">
      <c r="B549" s="2325">
        <v>2715</v>
      </c>
      <c r="C549" s="2326">
        <v>1394.2462622574899</v>
      </c>
      <c r="D549" s="2327"/>
      <c r="E549" s="2328">
        <v>2715</v>
      </c>
      <c r="F549" s="2329">
        <v>125.62745782106001</v>
      </c>
      <c r="G549" s="2330"/>
      <c r="H549" s="2325">
        <v>2715</v>
      </c>
      <c r="I549" s="2326">
        <v>956.56387795840101</v>
      </c>
      <c r="J549" s="2331"/>
      <c r="K549" s="2328">
        <v>2715</v>
      </c>
      <c r="L549" s="2329">
        <v>104.815909637959</v>
      </c>
      <c r="M549" s="2330"/>
      <c r="N549" s="2325">
        <v>2715</v>
      </c>
      <c r="O549" s="2326">
        <v>1600.5590868868901</v>
      </c>
      <c r="P549" s="2331"/>
      <c r="Q549" s="2328">
        <v>2715</v>
      </c>
      <c r="R549" s="2329">
        <v>126.518953753099</v>
      </c>
      <c r="S549" s="2330"/>
      <c r="T549" s="2325">
        <v>2715</v>
      </c>
      <c r="U549" s="2326">
        <v>3570.50835531447</v>
      </c>
      <c r="V549" s="2331"/>
      <c r="W549" s="2332">
        <v>2715</v>
      </c>
      <c r="X549" s="2329">
        <v>179.000892979659</v>
      </c>
      <c r="Y549" s="2330"/>
      <c r="Z549" s="2333">
        <v>2715</v>
      </c>
      <c r="AA549" s="2326">
        <v>2156.2064151203499</v>
      </c>
      <c r="AB549" s="2331"/>
      <c r="AC549" s="2332">
        <v>2715</v>
      </c>
      <c r="AD549" s="2329">
        <v>141.025413016193</v>
      </c>
      <c r="AE549" s="2330"/>
      <c r="AF549" s="2334">
        <v>2715</v>
      </c>
      <c r="AG549" s="2335">
        <f t="shared" si="18"/>
        <v>1935.6167995075205</v>
      </c>
      <c r="AH549" s="2336"/>
      <c r="AI549" s="2334">
        <v>2715</v>
      </c>
      <c r="AJ549" s="2337">
        <f t="shared" si="19"/>
        <v>135.39772544159399</v>
      </c>
    </row>
    <row r="550" spans="2:36" x14ac:dyDescent="0.25">
      <c r="B550" s="2325">
        <v>2720</v>
      </c>
      <c r="C550" s="2326">
        <v>1394.2417814783801</v>
      </c>
      <c r="D550" s="2327"/>
      <c r="E550" s="2328">
        <v>2720</v>
      </c>
      <c r="F550" s="2329">
        <v>125.625942411428</v>
      </c>
      <c r="G550" s="2330"/>
      <c r="H550" s="2325">
        <v>2720</v>
      </c>
      <c r="I550" s="2326">
        <v>956.55632196440604</v>
      </c>
      <c r="J550" s="2331"/>
      <c r="K550" s="2328">
        <v>2720</v>
      </c>
      <c r="L550" s="2329">
        <v>104.81457419454701</v>
      </c>
      <c r="M550" s="2330"/>
      <c r="N550" s="2325">
        <v>2720</v>
      </c>
      <c r="O550" s="2326">
        <v>1600.5539625168601</v>
      </c>
      <c r="P550" s="2331"/>
      <c r="Q550" s="2328">
        <v>2720</v>
      </c>
      <c r="R550" s="2329">
        <v>126.5175209209</v>
      </c>
      <c r="S550" s="2330"/>
      <c r="T550" s="2325">
        <v>2720</v>
      </c>
      <c r="U550" s="2326">
        <v>3570.4921037297199</v>
      </c>
      <c r="V550" s="2331"/>
      <c r="W550" s="2332">
        <v>2720</v>
      </c>
      <c r="X550" s="2329">
        <v>178.99947185398699</v>
      </c>
      <c r="Y550" s="2330"/>
      <c r="Z550" s="2333">
        <v>2720</v>
      </c>
      <c r="AA550" s="2326">
        <v>2156.3663844443799</v>
      </c>
      <c r="AB550" s="2331"/>
      <c r="AC550" s="2332">
        <v>2720</v>
      </c>
      <c r="AD550" s="2329">
        <v>141.02873306868901</v>
      </c>
      <c r="AE550" s="2330"/>
      <c r="AF550" s="2334">
        <v>2720</v>
      </c>
      <c r="AG550" s="2335">
        <f t="shared" si="18"/>
        <v>1935.6421108267491</v>
      </c>
      <c r="AH550" s="2336"/>
      <c r="AI550" s="2334">
        <v>2720</v>
      </c>
      <c r="AJ550" s="2337">
        <f t="shared" si="19"/>
        <v>135.3972484899102</v>
      </c>
    </row>
    <row r="551" spans="2:36" x14ac:dyDescent="0.25">
      <c r="B551" s="2325">
        <v>2725</v>
      </c>
      <c r="C551" s="2326">
        <v>1394.23730069926</v>
      </c>
      <c r="D551" s="2327"/>
      <c r="E551" s="2328">
        <v>2725</v>
      </c>
      <c r="F551" s="2329">
        <v>125.624427001797</v>
      </c>
      <c r="G551" s="2330"/>
      <c r="H551" s="2325">
        <v>2725</v>
      </c>
      <c r="I551" s="2326">
        <v>956.54876597041005</v>
      </c>
      <c r="J551" s="2331"/>
      <c r="K551" s="2328">
        <v>2725</v>
      </c>
      <c r="L551" s="2329">
        <v>104.813238751135</v>
      </c>
      <c r="M551" s="2330"/>
      <c r="N551" s="2325">
        <v>2725</v>
      </c>
      <c r="O551" s="2326">
        <v>1600.5488381468399</v>
      </c>
      <c r="P551" s="2331"/>
      <c r="Q551" s="2328">
        <v>2725</v>
      </c>
      <c r="R551" s="2329">
        <v>126.516088088701</v>
      </c>
      <c r="S551" s="2330"/>
      <c r="T551" s="2325">
        <v>2725</v>
      </c>
      <c r="U551" s="2326">
        <v>3570.4758521449598</v>
      </c>
      <c r="V551" s="2331"/>
      <c r="W551" s="2332">
        <v>2725</v>
      </c>
      <c r="X551" s="2329">
        <v>178.99805072831501</v>
      </c>
      <c r="Y551" s="2330"/>
      <c r="Z551" s="2333">
        <v>2725</v>
      </c>
      <c r="AA551" s="2326">
        <v>2156.5263537684</v>
      </c>
      <c r="AB551" s="2331"/>
      <c r="AC551" s="2332">
        <v>2725</v>
      </c>
      <c r="AD551" s="2329">
        <v>141.03205312118399</v>
      </c>
      <c r="AE551" s="2330"/>
      <c r="AF551" s="2334">
        <v>2725</v>
      </c>
      <c r="AG551" s="2335">
        <f t="shared" si="18"/>
        <v>1935.6674221459739</v>
      </c>
      <c r="AH551" s="2336"/>
      <c r="AI551" s="2334">
        <v>2725</v>
      </c>
      <c r="AJ551" s="2337">
        <f t="shared" si="19"/>
        <v>135.3967715382264</v>
      </c>
    </row>
    <row r="552" spans="2:36" x14ac:dyDescent="0.25">
      <c r="B552" s="2325">
        <v>2730</v>
      </c>
      <c r="C552" s="2326">
        <v>1394.23281992015</v>
      </c>
      <c r="D552" s="2327"/>
      <c r="E552" s="2328">
        <v>2730</v>
      </c>
      <c r="F552" s="2329">
        <v>125.62291159216601</v>
      </c>
      <c r="G552" s="2330"/>
      <c r="H552" s="2325">
        <v>2730</v>
      </c>
      <c r="I552" s="2326">
        <v>956.54120997641405</v>
      </c>
      <c r="J552" s="2331"/>
      <c r="K552" s="2328">
        <v>2730</v>
      </c>
      <c r="L552" s="2329">
        <v>104.811903307723</v>
      </c>
      <c r="M552" s="2330"/>
      <c r="N552" s="2325">
        <v>2730</v>
      </c>
      <c r="O552" s="2326">
        <v>1600.5437137768099</v>
      </c>
      <c r="P552" s="2331"/>
      <c r="Q552" s="2328">
        <v>2730</v>
      </c>
      <c r="R552" s="2329">
        <v>126.514655256501</v>
      </c>
      <c r="S552" s="2330"/>
      <c r="T552" s="2325">
        <v>2730</v>
      </c>
      <c r="U552" s="2326">
        <v>3570.4596005602002</v>
      </c>
      <c r="V552" s="2331"/>
      <c r="W552" s="2332">
        <v>2730</v>
      </c>
      <c r="X552" s="2329">
        <v>178.99662960264399</v>
      </c>
      <c r="Y552" s="2330"/>
      <c r="Z552" s="2333">
        <v>2730</v>
      </c>
      <c r="AA552" s="2326">
        <v>2156.68632309242</v>
      </c>
      <c r="AB552" s="2331"/>
      <c r="AC552" s="2332">
        <v>2730</v>
      </c>
      <c r="AD552" s="2329">
        <v>141.03537317368</v>
      </c>
      <c r="AE552" s="2330"/>
      <c r="AF552" s="2334">
        <v>2730</v>
      </c>
      <c r="AG552" s="2335">
        <f t="shared" si="18"/>
        <v>1935.6927334651991</v>
      </c>
      <c r="AH552" s="2336"/>
      <c r="AI552" s="2334">
        <v>2730</v>
      </c>
      <c r="AJ552" s="2337">
        <f t="shared" si="19"/>
        <v>135.39629458654281</v>
      </c>
    </row>
    <row r="553" spans="2:36" x14ac:dyDescent="0.25">
      <c r="B553" s="2325">
        <v>2735</v>
      </c>
      <c r="C553" s="2326">
        <v>1394.2283391410299</v>
      </c>
      <c r="D553" s="2327"/>
      <c r="E553" s="2328">
        <v>2735</v>
      </c>
      <c r="F553" s="2329">
        <v>125.62139618253499</v>
      </c>
      <c r="G553" s="2330"/>
      <c r="H553" s="2325">
        <v>2735</v>
      </c>
      <c r="I553" s="2326">
        <v>956.53365398241795</v>
      </c>
      <c r="J553" s="2331"/>
      <c r="K553" s="2328">
        <v>2735</v>
      </c>
      <c r="L553" s="2329">
        <v>104.810567864311</v>
      </c>
      <c r="M553" s="2330"/>
      <c r="N553" s="2325">
        <v>2735</v>
      </c>
      <c r="O553" s="2326">
        <v>1600.5385894067799</v>
      </c>
      <c r="P553" s="2331"/>
      <c r="Q553" s="2328">
        <v>2735</v>
      </c>
      <c r="R553" s="2329">
        <v>126.513222424302</v>
      </c>
      <c r="S553" s="2330"/>
      <c r="T553" s="2325">
        <v>2735</v>
      </c>
      <c r="U553" s="2326">
        <v>3570.4433489754501</v>
      </c>
      <c r="V553" s="2331"/>
      <c r="W553" s="2332">
        <v>2735</v>
      </c>
      <c r="X553" s="2329">
        <v>178.99520847697201</v>
      </c>
      <c r="Y553" s="2330"/>
      <c r="Z553" s="2333">
        <v>2735</v>
      </c>
      <c r="AA553" s="2326">
        <v>2156.8462924164401</v>
      </c>
      <c r="AB553" s="2331"/>
      <c r="AC553" s="2332">
        <v>2735</v>
      </c>
      <c r="AD553" s="2329">
        <v>141.03869322617501</v>
      </c>
      <c r="AE553" s="2330"/>
      <c r="AF553" s="2334">
        <v>2735</v>
      </c>
      <c r="AG553" s="2335">
        <f t="shared" si="18"/>
        <v>1935.7180447844235</v>
      </c>
      <c r="AH553" s="2336"/>
      <c r="AI553" s="2334">
        <v>2735</v>
      </c>
      <c r="AJ553" s="2337">
        <f t="shared" si="19"/>
        <v>135.39581763485901</v>
      </c>
    </row>
    <row r="554" spans="2:36" x14ac:dyDescent="0.25">
      <c r="B554" s="2325">
        <v>2740</v>
      </c>
      <c r="C554" s="2326">
        <v>1394.2238583619201</v>
      </c>
      <c r="D554" s="2327"/>
      <c r="E554" s="2328">
        <v>2740</v>
      </c>
      <c r="F554" s="2329">
        <v>125.619880772903</v>
      </c>
      <c r="G554" s="2330"/>
      <c r="H554" s="2325">
        <v>2740</v>
      </c>
      <c r="I554" s="2326">
        <v>956.52609798842195</v>
      </c>
      <c r="J554" s="2331"/>
      <c r="K554" s="2328">
        <v>2740</v>
      </c>
      <c r="L554" s="2329">
        <v>104.80923242089899</v>
      </c>
      <c r="M554" s="2330"/>
      <c r="N554" s="2325">
        <v>2740</v>
      </c>
      <c r="O554" s="2326">
        <v>1600.5334650367599</v>
      </c>
      <c r="P554" s="2331"/>
      <c r="Q554" s="2328">
        <v>2740</v>
      </c>
      <c r="R554" s="2329">
        <v>126.511789592103</v>
      </c>
      <c r="S554" s="2330"/>
      <c r="T554" s="2325">
        <v>2740</v>
      </c>
      <c r="U554" s="2326">
        <v>3570.4270973906901</v>
      </c>
      <c r="V554" s="2331"/>
      <c r="W554" s="2332">
        <v>2740</v>
      </c>
      <c r="X554" s="2329">
        <v>178.9937873513</v>
      </c>
      <c r="Y554" s="2330"/>
      <c r="Z554" s="2333">
        <v>2740</v>
      </c>
      <c r="AA554" s="2326">
        <v>2157.0062617404601</v>
      </c>
      <c r="AB554" s="2331"/>
      <c r="AC554" s="2332">
        <v>2740</v>
      </c>
      <c r="AD554" s="2329">
        <v>141.04201327867099</v>
      </c>
      <c r="AE554" s="2330"/>
      <c r="AF554" s="2334">
        <v>2740</v>
      </c>
      <c r="AG554" s="2335">
        <f t="shared" si="18"/>
        <v>1935.7433561036505</v>
      </c>
      <c r="AH554" s="2336"/>
      <c r="AI554" s="2334">
        <v>2740</v>
      </c>
      <c r="AJ554" s="2337">
        <f t="shared" si="19"/>
        <v>135.39534068317522</v>
      </c>
    </row>
    <row r="555" spans="2:36" x14ac:dyDescent="0.25">
      <c r="B555" s="2325">
        <v>2745</v>
      </c>
      <c r="C555" s="2326">
        <v>1394.2193775828</v>
      </c>
      <c r="D555" s="2327"/>
      <c r="E555" s="2328">
        <v>2745</v>
      </c>
      <c r="F555" s="2329">
        <v>125.61836536327201</v>
      </c>
      <c r="G555" s="2330"/>
      <c r="H555" s="2325">
        <v>2745</v>
      </c>
      <c r="I555" s="2326">
        <v>956.51854199442698</v>
      </c>
      <c r="J555" s="2331"/>
      <c r="K555" s="2328">
        <v>2745</v>
      </c>
      <c r="L555" s="2329">
        <v>104.807896977487</v>
      </c>
      <c r="M555" s="2330"/>
      <c r="N555" s="2325">
        <v>2745</v>
      </c>
      <c r="O555" s="2326">
        <v>1600.5283406667299</v>
      </c>
      <c r="P555" s="2331"/>
      <c r="Q555" s="2328">
        <v>2745</v>
      </c>
      <c r="R555" s="2329">
        <v>126.510356759904</v>
      </c>
      <c r="S555" s="2330"/>
      <c r="T555" s="2325">
        <v>2745</v>
      </c>
      <c r="U555" s="2326">
        <v>3570.41084580594</v>
      </c>
      <c r="V555" s="2331"/>
      <c r="W555" s="2332">
        <v>2745</v>
      </c>
      <c r="X555" s="2329">
        <v>178.99236622562799</v>
      </c>
      <c r="Y555" s="2330"/>
      <c r="Z555" s="2333">
        <v>2745</v>
      </c>
      <c r="AA555" s="2326">
        <v>2157.1662310644801</v>
      </c>
      <c r="AB555" s="2331"/>
      <c r="AC555" s="2332">
        <v>2745</v>
      </c>
      <c r="AD555" s="2329">
        <v>141.04533333116601</v>
      </c>
      <c r="AE555" s="2330"/>
      <c r="AF555" s="2334">
        <v>2745</v>
      </c>
      <c r="AG555" s="2335">
        <f t="shared" si="18"/>
        <v>1935.7686674228753</v>
      </c>
      <c r="AH555" s="2336"/>
      <c r="AI555" s="2334">
        <v>2745</v>
      </c>
      <c r="AJ555" s="2337">
        <f t="shared" si="19"/>
        <v>135.3948637314914</v>
      </c>
    </row>
    <row r="556" spans="2:36" x14ac:dyDescent="0.25">
      <c r="B556" s="2325">
        <v>2750</v>
      </c>
      <c r="C556" s="2326">
        <v>1394.5966030872603</v>
      </c>
      <c r="D556" s="2327"/>
      <c r="E556" s="2328">
        <v>2750</v>
      </c>
      <c r="F556" s="2329">
        <v>125.74586258459885</v>
      </c>
      <c r="G556" s="2330"/>
      <c r="H556" s="2325">
        <v>2750</v>
      </c>
      <c r="I556" s="2326">
        <v>957.15424504372311</v>
      </c>
      <c r="J556" s="2331"/>
      <c r="K556" s="2328">
        <v>2750</v>
      </c>
      <c r="L556" s="2329">
        <v>104.92025116521489</v>
      </c>
      <c r="M556" s="2330"/>
      <c r="N556" s="2325">
        <v>2750</v>
      </c>
      <c r="O556" s="2326">
        <v>1600.9594668822779</v>
      </c>
      <c r="P556" s="2331"/>
      <c r="Q556" s="2328">
        <v>2750</v>
      </c>
      <c r="R556" s="2329">
        <v>126.63090455806397</v>
      </c>
      <c r="S556" s="2330"/>
      <c r="T556" s="2325">
        <v>2750</v>
      </c>
      <c r="U556" s="2326">
        <v>3571.7764365267658</v>
      </c>
      <c r="V556" s="2331"/>
      <c r="W556" s="2332">
        <v>2750</v>
      </c>
      <c r="X556" s="2329">
        <v>179.11189667026804</v>
      </c>
      <c r="Y556" s="2330"/>
      <c r="Z556" s="2333">
        <v>2750</v>
      </c>
      <c r="AA556" s="2326">
        <v>2143.7291082881866</v>
      </c>
      <c r="AB556" s="2331"/>
      <c r="AC556" s="2332">
        <v>2750</v>
      </c>
      <c r="AD556" s="2329">
        <v>140.76657076361789</v>
      </c>
      <c r="AE556" s="2330"/>
      <c r="AF556" s="2334">
        <v>2750</v>
      </c>
      <c r="AG556" s="2335">
        <f t="shared" si="18"/>
        <v>1933.643171965643</v>
      </c>
      <c r="AH556" s="2336"/>
      <c r="AI556" s="2334">
        <v>2750</v>
      </c>
      <c r="AJ556" s="2337">
        <f t="shared" si="19"/>
        <v>135.43509714835272</v>
      </c>
    </row>
    <row r="557" spans="2:36" x14ac:dyDescent="0.25">
      <c r="B557" s="2325">
        <v>2755</v>
      </c>
      <c r="C557" s="2326">
        <v>1394.3487601379968</v>
      </c>
      <c r="D557" s="2327"/>
      <c r="E557" s="2328">
        <v>2755</v>
      </c>
      <c r="F557" s="2329">
        <v>125.66217703437707</v>
      </c>
      <c r="G557" s="2330"/>
      <c r="H557" s="2325">
        <v>2755</v>
      </c>
      <c r="I557" s="2326">
        <v>956.73699945120518</v>
      </c>
      <c r="J557" s="2331"/>
      <c r="K557" s="2328">
        <v>2755</v>
      </c>
      <c r="L557" s="2329">
        <v>104.84650687568335</v>
      </c>
      <c r="M557" s="2330"/>
      <c r="N557" s="2325">
        <v>2755</v>
      </c>
      <c r="O557" s="2326">
        <v>1600.6764946418962</v>
      </c>
      <c r="P557" s="2331"/>
      <c r="Q557" s="2328">
        <v>2755</v>
      </c>
      <c r="R557" s="2329">
        <v>126.55178229806573</v>
      </c>
      <c r="S557" s="2330"/>
      <c r="T557" s="2325">
        <v>2755</v>
      </c>
      <c r="U557" s="2326">
        <v>3570.8818366963005</v>
      </c>
      <c r="V557" s="2331"/>
      <c r="W557" s="2332">
        <v>2755</v>
      </c>
      <c r="X557" s="2329">
        <v>179.03347494464205</v>
      </c>
      <c r="Y557" s="2330"/>
      <c r="Z557" s="2333">
        <v>2755</v>
      </c>
      <c r="AA557" s="2326">
        <v>2152.5269203735252</v>
      </c>
      <c r="AB557" s="2331"/>
      <c r="AC557" s="2332">
        <v>2755</v>
      </c>
      <c r="AD557" s="2329">
        <v>140.94897058074733</v>
      </c>
      <c r="AE557" s="2330"/>
      <c r="AF557" s="2334">
        <v>2755</v>
      </c>
      <c r="AG557" s="2335">
        <f t="shared" si="18"/>
        <v>1935.0342022601849</v>
      </c>
      <c r="AH557" s="2336"/>
      <c r="AI557" s="2334">
        <v>2755</v>
      </c>
      <c r="AJ557" s="2337">
        <f t="shared" si="19"/>
        <v>135.4085823467031</v>
      </c>
    </row>
    <row r="558" spans="2:36" x14ac:dyDescent="0.25">
      <c r="B558" s="2325">
        <v>2760</v>
      </c>
      <c r="C558" s="2326">
        <v>1394.1023172866308</v>
      </c>
      <c r="D558" s="2327"/>
      <c r="E558" s="2328">
        <v>2760</v>
      </c>
      <c r="F558" s="2329">
        <v>125.57882950465842</v>
      </c>
      <c r="G558" s="2330"/>
      <c r="H558" s="2325">
        <v>2760</v>
      </c>
      <c r="I558" s="2326">
        <v>956.32141978143625</v>
      </c>
      <c r="J558" s="2331"/>
      <c r="K558" s="2328">
        <v>2760</v>
      </c>
      <c r="L558" s="2329">
        <v>104.77305748802713</v>
      </c>
      <c r="M558" s="2330"/>
      <c r="N558" s="2325">
        <v>2760</v>
      </c>
      <c r="O558" s="2326">
        <v>1600.3946542904778</v>
      </c>
      <c r="P558" s="2331"/>
      <c r="Q558" s="2328">
        <v>2760</v>
      </c>
      <c r="R558" s="2329">
        <v>126.47297652710739</v>
      </c>
      <c r="S558" s="2330"/>
      <c r="T558" s="2325">
        <v>2760</v>
      </c>
      <c r="U558" s="2326">
        <v>3569.9879995347269</v>
      </c>
      <c r="V558" s="2331"/>
      <c r="W558" s="2332">
        <v>2760</v>
      </c>
      <c r="X558" s="2329">
        <v>178.9553130326903</v>
      </c>
      <c r="Y558" s="2330"/>
      <c r="Z558" s="2333">
        <v>2760</v>
      </c>
      <c r="AA558" s="2326">
        <v>2161.3252331947042</v>
      </c>
      <c r="AB558" s="2331"/>
      <c r="AC558" s="2332">
        <v>2760</v>
      </c>
      <c r="AD558" s="2329">
        <v>141.13157346800031</v>
      </c>
      <c r="AE558" s="2330"/>
      <c r="AF558" s="2334">
        <v>2760</v>
      </c>
      <c r="AG558" s="2335">
        <f t="shared" si="18"/>
        <v>1936.4263248175951</v>
      </c>
      <c r="AH558" s="2336"/>
      <c r="AI558" s="2334">
        <v>2760</v>
      </c>
      <c r="AJ558" s="2337">
        <f t="shared" si="19"/>
        <v>135.38235000409671</v>
      </c>
    </row>
    <row r="559" spans="2:36" x14ac:dyDescent="0.25">
      <c r="B559" s="2325">
        <v>2765</v>
      </c>
      <c r="C559" s="2326">
        <v>1394.2148968036799</v>
      </c>
      <c r="D559" s="2327"/>
      <c r="E559" s="2328">
        <v>2765</v>
      </c>
      <c r="F559" s="2329">
        <v>125.61684995364099</v>
      </c>
      <c r="G559" s="2330"/>
      <c r="H559" s="2325">
        <v>2765</v>
      </c>
      <c r="I559" s="2326">
        <v>956.51098600043099</v>
      </c>
      <c r="J559" s="2331"/>
      <c r="K559" s="2328">
        <v>2765</v>
      </c>
      <c r="L559" s="2329">
        <v>104.806561534076</v>
      </c>
      <c r="M559" s="2330"/>
      <c r="N559" s="2325">
        <v>2765</v>
      </c>
      <c r="O559" s="2326">
        <v>1600.52321629671</v>
      </c>
      <c r="P559" s="2331"/>
      <c r="Q559" s="2328">
        <v>2765</v>
      </c>
      <c r="R559" s="2329">
        <v>126.508923927704</v>
      </c>
      <c r="S559" s="2330"/>
      <c r="T559" s="2325">
        <v>2765</v>
      </c>
      <c r="U559" s="2326">
        <v>3570.3945942211799</v>
      </c>
      <c r="V559" s="2331"/>
      <c r="W559" s="2332">
        <v>2765</v>
      </c>
      <c r="X559" s="2329">
        <v>178.99094509995601</v>
      </c>
      <c r="Y559" s="2330"/>
      <c r="Z559" s="2333">
        <v>2765</v>
      </c>
      <c r="AA559" s="2326">
        <v>2157.3262003885002</v>
      </c>
      <c r="AB559" s="2331"/>
      <c r="AC559" s="2332">
        <v>2765</v>
      </c>
      <c r="AD559" s="2329">
        <v>141.04865338366201</v>
      </c>
      <c r="AE559" s="2330"/>
      <c r="AF559" s="2334">
        <v>2765</v>
      </c>
      <c r="AG559" s="2335">
        <f t="shared" si="18"/>
        <v>1935.7939787421005</v>
      </c>
      <c r="AH559" s="2336"/>
      <c r="AI559" s="2334">
        <v>2765</v>
      </c>
      <c r="AJ559" s="2337">
        <f t="shared" si="19"/>
        <v>135.3943867798078</v>
      </c>
    </row>
    <row r="560" spans="2:36" x14ac:dyDescent="0.25">
      <c r="B560" s="2325">
        <v>2770</v>
      </c>
      <c r="C560" s="2326">
        <v>1394.2104160245699</v>
      </c>
      <c r="D560" s="2327"/>
      <c r="E560" s="2328">
        <v>2770</v>
      </c>
      <c r="F560" s="2329">
        <v>125.61533454401</v>
      </c>
      <c r="G560" s="2330"/>
      <c r="H560" s="2325">
        <v>2770</v>
      </c>
      <c r="I560" s="2326">
        <v>956.503430006435</v>
      </c>
      <c r="J560" s="2331"/>
      <c r="K560" s="2328">
        <v>2770</v>
      </c>
      <c r="L560" s="2329">
        <v>104.80522609066399</v>
      </c>
      <c r="M560" s="2330"/>
      <c r="N560" s="2325">
        <v>2770</v>
      </c>
      <c r="O560" s="2326">
        <v>1600.51809192668</v>
      </c>
      <c r="P560" s="2331"/>
      <c r="Q560" s="2328">
        <v>2770</v>
      </c>
      <c r="R560" s="2329">
        <v>126.507491095505</v>
      </c>
      <c r="S560" s="2330"/>
      <c r="T560" s="2325">
        <v>2770</v>
      </c>
      <c r="U560" s="2326">
        <v>3570.3783426364198</v>
      </c>
      <c r="V560" s="2331"/>
      <c r="W560" s="2332">
        <v>2770</v>
      </c>
      <c r="X560" s="2329">
        <v>178.989523974284</v>
      </c>
      <c r="Y560" s="2330"/>
      <c r="Z560" s="2333">
        <v>2770</v>
      </c>
      <c r="AA560" s="2326">
        <v>2157.4861697125302</v>
      </c>
      <c r="AB560" s="2331"/>
      <c r="AC560" s="2332">
        <v>2770</v>
      </c>
      <c r="AD560" s="2329">
        <v>141.05197343615799</v>
      </c>
      <c r="AE560" s="2330"/>
      <c r="AF560" s="2334">
        <v>2770</v>
      </c>
      <c r="AG560" s="2335">
        <f t="shared" si="18"/>
        <v>1935.8192900613271</v>
      </c>
      <c r="AH560" s="2336"/>
      <c r="AI560" s="2334">
        <v>2770</v>
      </c>
      <c r="AJ560" s="2337">
        <f t="shared" si="19"/>
        <v>135.39390982812421</v>
      </c>
    </row>
    <row r="561" spans="2:36" x14ac:dyDescent="0.25">
      <c r="B561" s="2325">
        <v>2775</v>
      </c>
      <c r="C561" s="2326">
        <v>1394.2059352454501</v>
      </c>
      <c r="D561" s="2327"/>
      <c r="E561" s="2328">
        <v>2775</v>
      </c>
      <c r="F561" s="2329">
        <v>125.61381913437801</v>
      </c>
      <c r="G561" s="2330"/>
      <c r="H561" s="2325">
        <v>2775</v>
      </c>
      <c r="I561" s="2326">
        <v>956.495874012439</v>
      </c>
      <c r="J561" s="2331"/>
      <c r="K561" s="2328">
        <v>2775</v>
      </c>
      <c r="L561" s="2329">
        <v>104.803890647252</v>
      </c>
      <c r="M561" s="2330"/>
      <c r="N561" s="2325">
        <v>2775</v>
      </c>
      <c r="O561" s="2326">
        <v>1600.51296755666</v>
      </c>
      <c r="P561" s="2331"/>
      <c r="Q561" s="2328">
        <v>2775</v>
      </c>
      <c r="R561" s="2329">
        <v>126.506058263306</v>
      </c>
      <c r="S561" s="2330"/>
      <c r="T561" s="2325">
        <v>2775</v>
      </c>
      <c r="U561" s="2326">
        <v>3570.3620910516702</v>
      </c>
      <c r="V561" s="2331"/>
      <c r="W561" s="2332">
        <v>2775</v>
      </c>
      <c r="X561" s="2329">
        <v>178.98810284861301</v>
      </c>
      <c r="Y561" s="2330"/>
      <c r="Z561" s="2333">
        <v>2775</v>
      </c>
      <c r="AA561" s="2326">
        <v>2157.6461390365498</v>
      </c>
      <c r="AB561" s="2331"/>
      <c r="AC561" s="2332">
        <v>2775</v>
      </c>
      <c r="AD561" s="2329">
        <v>141.05529348865301</v>
      </c>
      <c r="AE561" s="2330"/>
      <c r="AF561" s="2334">
        <v>2775</v>
      </c>
      <c r="AG561" s="2335">
        <f t="shared" si="18"/>
        <v>1935.8446013805537</v>
      </c>
      <c r="AH561" s="2336"/>
      <c r="AI561" s="2334">
        <v>2775</v>
      </c>
      <c r="AJ561" s="2337">
        <f t="shared" si="19"/>
        <v>135.39343287644039</v>
      </c>
    </row>
    <row r="562" spans="2:36" x14ac:dyDescent="0.25">
      <c r="B562" s="2325">
        <v>2780</v>
      </c>
      <c r="C562" s="2326">
        <v>1394.20145446634</v>
      </c>
      <c r="D562" s="2327"/>
      <c r="E562" s="2328">
        <v>2780</v>
      </c>
      <c r="F562" s="2329">
        <v>125.61230372474699</v>
      </c>
      <c r="G562" s="2330"/>
      <c r="H562" s="2325">
        <v>2780</v>
      </c>
      <c r="I562" s="2326">
        <v>956.48831801844301</v>
      </c>
      <c r="J562" s="2331"/>
      <c r="K562" s="2328">
        <v>2780</v>
      </c>
      <c r="L562" s="2329">
        <v>104.80255520384</v>
      </c>
      <c r="M562" s="2330"/>
      <c r="N562" s="2325">
        <v>2780</v>
      </c>
      <c r="O562" s="2326">
        <v>1600.50784318663</v>
      </c>
      <c r="P562" s="2331"/>
      <c r="Q562" s="2328">
        <v>2780</v>
      </c>
      <c r="R562" s="2329">
        <v>126.504625431107</v>
      </c>
      <c r="S562" s="2330"/>
      <c r="T562" s="2325">
        <v>2780</v>
      </c>
      <c r="U562" s="2326">
        <v>3570.3458394669101</v>
      </c>
      <c r="V562" s="2331"/>
      <c r="W562" s="2332">
        <v>2780</v>
      </c>
      <c r="X562" s="2329">
        <v>178.986681722941</v>
      </c>
      <c r="Y562" s="2330"/>
      <c r="Z562" s="2333">
        <v>2780</v>
      </c>
      <c r="AA562" s="2326">
        <v>2157.8061083605699</v>
      </c>
      <c r="AB562" s="2331"/>
      <c r="AC562" s="2332">
        <v>2780</v>
      </c>
      <c r="AD562" s="2329">
        <v>141.05861354114899</v>
      </c>
      <c r="AE562" s="2330"/>
      <c r="AF562" s="2334">
        <v>2780</v>
      </c>
      <c r="AG562" s="2335">
        <f t="shared" si="18"/>
        <v>1935.8699126997788</v>
      </c>
      <c r="AH562" s="2336"/>
      <c r="AI562" s="2334">
        <v>2780</v>
      </c>
      <c r="AJ562" s="2337">
        <f t="shared" si="19"/>
        <v>135.39295592475682</v>
      </c>
    </row>
    <row r="563" spans="2:36" x14ac:dyDescent="0.25">
      <c r="B563" s="2325">
        <v>2785</v>
      </c>
      <c r="C563" s="2326">
        <v>1394.19697368722</v>
      </c>
      <c r="D563" s="2327"/>
      <c r="E563" s="2328">
        <v>2785</v>
      </c>
      <c r="F563" s="2329">
        <v>125.610788315116</v>
      </c>
      <c r="G563" s="2330"/>
      <c r="H563" s="2325">
        <v>2785</v>
      </c>
      <c r="I563" s="2326">
        <v>956.48076202444804</v>
      </c>
      <c r="J563" s="2331"/>
      <c r="K563" s="2328">
        <v>2785</v>
      </c>
      <c r="L563" s="2329">
        <v>104.801219760428</v>
      </c>
      <c r="M563" s="2330"/>
      <c r="N563" s="2325">
        <v>2785</v>
      </c>
      <c r="O563" s="2326">
        <v>1600.5027188166</v>
      </c>
      <c r="P563" s="2331"/>
      <c r="Q563" s="2328">
        <v>2785</v>
      </c>
      <c r="R563" s="2329">
        <v>126.50319259890701</v>
      </c>
      <c r="S563" s="2330"/>
      <c r="T563" s="2325">
        <v>2785</v>
      </c>
      <c r="U563" s="2326">
        <v>3570.32958788216</v>
      </c>
      <c r="V563" s="2331"/>
      <c r="W563" s="2332">
        <v>2785</v>
      </c>
      <c r="X563" s="2329">
        <v>178.98526059726899</v>
      </c>
      <c r="Y563" s="2330"/>
      <c r="Z563" s="2333">
        <v>2785</v>
      </c>
      <c r="AA563" s="2326">
        <v>2157.9660776845899</v>
      </c>
      <c r="AB563" s="2331"/>
      <c r="AC563" s="2332">
        <v>2785</v>
      </c>
      <c r="AD563" s="2329">
        <v>141.061933593644</v>
      </c>
      <c r="AE563" s="2330"/>
      <c r="AF563" s="2334">
        <v>2785</v>
      </c>
      <c r="AG563" s="2335">
        <f t="shared" si="18"/>
        <v>1935.8952240190035</v>
      </c>
      <c r="AH563" s="2336"/>
      <c r="AI563" s="2334">
        <v>2785</v>
      </c>
      <c r="AJ563" s="2337">
        <f t="shared" si="19"/>
        <v>135.3924789730728</v>
      </c>
    </row>
    <row r="564" spans="2:36" x14ac:dyDescent="0.25">
      <c r="B564" s="2325">
        <v>2790</v>
      </c>
      <c r="C564" s="2326">
        <v>1394.1924929080999</v>
      </c>
      <c r="D564" s="2327"/>
      <c r="E564" s="2328">
        <v>2790</v>
      </c>
      <c r="F564" s="2329">
        <v>125.609272905485</v>
      </c>
      <c r="G564" s="2330"/>
      <c r="H564" s="2325">
        <v>2790</v>
      </c>
      <c r="I564" s="2326">
        <v>956.47320603045205</v>
      </c>
      <c r="J564" s="2331"/>
      <c r="K564" s="2328">
        <v>2790</v>
      </c>
      <c r="L564" s="2329">
        <v>104.79988431701599</v>
      </c>
      <c r="M564" s="2330"/>
      <c r="N564" s="2325">
        <v>2790</v>
      </c>
      <c r="O564" s="2326">
        <v>1600.49759444658</v>
      </c>
      <c r="P564" s="2331"/>
      <c r="Q564" s="2328">
        <v>2790</v>
      </c>
      <c r="R564" s="2329">
        <v>126.50175976670801</v>
      </c>
      <c r="S564" s="2330"/>
      <c r="T564" s="2325">
        <v>2790</v>
      </c>
      <c r="U564" s="2326">
        <v>3570.3133362973999</v>
      </c>
      <c r="V564" s="2331"/>
      <c r="W564" s="2332">
        <v>2790</v>
      </c>
      <c r="X564" s="2329">
        <v>178.98383947159701</v>
      </c>
      <c r="Y564" s="2330"/>
      <c r="Z564" s="2333">
        <v>2790</v>
      </c>
      <c r="AA564" s="2326">
        <v>2158.1260470086099</v>
      </c>
      <c r="AB564" s="2331"/>
      <c r="AC564" s="2332">
        <v>2790</v>
      </c>
      <c r="AD564" s="2329">
        <v>141.06525364614001</v>
      </c>
      <c r="AE564" s="2330"/>
      <c r="AF564" s="2334">
        <v>2790</v>
      </c>
      <c r="AG564" s="2335">
        <f t="shared" si="18"/>
        <v>1935.9205353382283</v>
      </c>
      <c r="AH564" s="2336"/>
      <c r="AI564" s="2334">
        <v>2790</v>
      </c>
      <c r="AJ564" s="2337">
        <f t="shared" si="19"/>
        <v>135.3920020213892</v>
      </c>
    </row>
    <row r="565" spans="2:36" x14ac:dyDescent="0.25">
      <c r="B565" s="2325">
        <v>2795</v>
      </c>
      <c r="C565" s="2326">
        <v>1394.1880121289901</v>
      </c>
      <c r="D565" s="2327"/>
      <c r="E565" s="2328">
        <v>2795</v>
      </c>
      <c r="F565" s="2329">
        <v>125.60775749585299</v>
      </c>
      <c r="G565" s="2330"/>
      <c r="H565" s="2325">
        <v>2795</v>
      </c>
      <c r="I565" s="2326">
        <v>956.46565003645605</v>
      </c>
      <c r="J565" s="2331"/>
      <c r="K565" s="2328">
        <v>2795</v>
      </c>
      <c r="L565" s="2329">
        <v>104.79854887360401</v>
      </c>
      <c r="M565" s="2330"/>
      <c r="N565" s="2325">
        <v>2795</v>
      </c>
      <c r="O565" s="2326">
        <v>1600.49247007655</v>
      </c>
      <c r="P565" s="2331"/>
      <c r="Q565" s="2328">
        <v>2795</v>
      </c>
      <c r="R565" s="2329">
        <v>126.500326934509</v>
      </c>
      <c r="S565" s="2330"/>
      <c r="T565" s="2325">
        <v>2795</v>
      </c>
      <c r="U565" s="2326">
        <v>3570.2970847126398</v>
      </c>
      <c r="V565" s="2331"/>
      <c r="W565" s="2332">
        <v>2795</v>
      </c>
      <c r="X565" s="2329">
        <v>178.982418345925</v>
      </c>
      <c r="Y565" s="2330"/>
      <c r="Z565" s="2333">
        <v>2795</v>
      </c>
      <c r="AA565" s="2326">
        <v>2158.28601633263</v>
      </c>
      <c r="AB565" s="2331"/>
      <c r="AC565" s="2332">
        <v>2795</v>
      </c>
      <c r="AD565" s="2329">
        <v>141.06857369863499</v>
      </c>
      <c r="AE565" s="2330"/>
      <c r="AF565" s="2334">
        <v>2795</v>
      </c>
      <c r="AG565" s="2335">
        <f t="shared" si="18"/>
        <v>1935.9458466574531</v>
      </c>
      <c r="AH565" s="2336"/>
      <c r="AI565" s="2334">
        <v>2795</v>
      </c>
      <c r="AJ565" s="2337">
        <f t="shared" si="19"/>
        <v>135.39152506970521</v>
      </c>
    </row>
    <row r="566" spans="2:36" x14ac:dyDescent="0.25">
      <c r="B566" s="2325">
        <v>2800</v>
      </c>
      <c r="C566" s="2326">
        <v>1394.18353134987</v>
      </c>
      <c r="D566" s="2327"/>
      <c r="E566" s="2328">
        <v>2800</v>
      </c>
      <c r="F566" s="2329">
        <v>125.606242086222</v>
      </c>
      <c r="G566" s="2330"/>
      <c r="H566" s="2325">
        <v>2800</v>
      </c>
      <c r="I566" s="2326">
        <v>956.45809404245995</v>
      </c>
      <c r="J566" s="2331"/>
      <c r="K566" s="2328">
        <v>2800</v>
      </c>
      <c r="L566" s="2329">
        <v>104.797213430192</v>
      </c>
      <c r="M566" s="2330"/>
      <c r="N566" s="2325">
        <v>2800</v>
      </c>
      <c r="O566" s="2326">
        <v>1600.48734570653</v>
      </c>
      <c r="P566" s="2331"/>
      <c r="Q566" s="2328">
        <v>2800</v>
      </c>
      <c r="R566" s="2329">
        <v>126.49889410231</v>
      </c>
      <c r="S566" s="2330"/>
      <c r="T566" s="2325">
        <v>2800</v>
      </c>
      <c r="U566" s="2326">
        <v>3570.2808331278902</v>
      </c>
      <c r="V566" s="2331"/>
      <c r="W566" s="2332">
        <v>2800</v>
      </c>
      <c r="X566" s="2329">
        <v>178.98099722025299</v>
      </c>
      <c r="Y566" s="2330"/>
      <c r="Z566" s="2333">
        <v>2800</v>
      </c>
      <c r="AA566" s="2326">
        <v>2158.44598565665</v>
      </c>
      <c r="AB566" s="2331"/>
      <c r="AC566" s="2332">
        <v>2800</v>
      </c>
      <c r="AD566" s="2329">
        <v>141.071893751131</v>
      </c>
      <c r="AE566" s="2330"/>
      <c r="AF566" s="2334">
        <v>2800</v>
      </c>
      <c r="AG566" s="2335">
        <f t="shared" si="18"/>
        <v>1935.9711579766802</v>
      </c>
      <c r="AH566" s="2336"/>
      <c r="AI566" s="2334">
        <v>2800</v>
      </c>
      <c r="AJ566" s="2337">
        <f t="shared" si="19"/>
        <v>135.39104811802162</v>
      </c>
    </row>
    <row r="567" spans="2:36" x14ac:dyDescent="0.25">
      <c r="B567" s="2325">
        <v>2805</v>
      </c>
      <c r="C567" s="2326">
        <v>1394.17905057076</v>
      </c>
      <c r="D567" s="2327"/>
      <c r="E567" s="2328">
        <v>2805</v>
      </c>
      <c r="F567" s="2329">
        <v>125.604726676591</v>
      </c>
      <c r="G567" s="2330"/>
      <c r="H567" s="2325">
        <v>2805</v>
      </c>
      <c r="I567" s="2326">
        <v>956.45053804846395</v>
      </c>
      <c r="J567" s="2331"/>
      <c r="K567" s="2328">
        <v>2805</v>
      </c>
      <c r="L567" s="2329">
        <v>104.79587798678</v>
      </c>
      <c r="M567" s="2330"/>
      <c r="N567" s="2325">
        <v>2805</v>
      </c>
      <c r="O567" s="2326">
        <v>1600.4822213365001</v>
      </c>
      <c r="P567" s="2331"/>
      <c r="Q567" s="2328">
        <v>2805</v>
      </c>
      <c r="R567" s="2329">
        <v>126.49746127010999</v>
      </c>
      <c r="S567" s="2330"/>
      <c r="T567" s="2325">
        <v>2805</v>
      </c>
      <c r="U567" s="2326">
        <v>3570.2645815431301</v>
      </c>
      <c r="V567" s="2331"/>
      <c r="W567" s="2332">
        <v>2805</v>
      </c>
      <c r="X567" s="2329">
        <v>178.97957609458101</v>
      </c>
      <c r="Y567" s="2330"/>
      <c r="Z567" s="2333">
        <v>2805</v>
      </c>
      <c r="AA567" s="2326">
        <v>2158.6059549806801</v>
      </c>
      <c r="AB567" s="2331"/>
      <c r="AC567" s="2332">
        <v>2805</v>
      </c>
      <c r="AD567" s="2329">
        <v>141.07521380362601</v>
      </c>
      <c r="AE567" s="2330"/>
      <c r="AF567" s="2334">
        <v>2805</v>
      </c>
      <c r="AG567" s="2335">
        <f t="shared" si="18"/>
        <v>1935.9964692959068</v>
      </c>
      <c r="AH567" s="2336"/>
      <c r="AI567" s="2334">
        <v>2805</v>
      </c>
      <c r="AJ567" s="2337">
        <f t="shared" si="19"/>
        <v>135.39057116633762</v>
      </c>
    </row>
    <row r="568" spans="2:36" x14ac:dyDescent="0.25">
      <c r="B568" s="2325">
        <v>2810</v>
      </c>
      <c r="C568" s="2326">
        <v>1394.1745697916399</v>
      </c>
      <c r="D568" s="2327"/>
      <c r="E568" s="2328">
        <v>2810</v>
      </c>
      <c r="F568" s="2329">
        <v>125.60321126696</v>
      </c>
      <c r="G568" s="2330"/>
      <c r="H568" s="2325">
        <v>2810</v>
      </c>
      <c r="I568" s="2326">
        <v>956.44298205446898</v>
      </c>
      <c r="J568" s="2331"/>
      <c r="K568" s="2328">
        <v>2810</v>
      </c>
      <c r="L568" s="2329">
        <v>104.794542543368</v>
      </c>
      <c r="M568" s="2330"/>
      <c r="N568" s="2325">
        <v>2810</v>
      </c>
      <c r="O568" s="2326">
        <v>1600.4770969664801</v>
      </c>
      <c r="P568" s="2331"/>
      <c r="Q568" s="2328">
        <v>2810</v>
      </c>
      <c r="R568" s="2329">
        <v>126.49602843791099</v>
      </c>
      <c r="S568" s="2330"/>
      <c r="T568" s="2325">
        <v>2810</v>
      </c>
      <c r="U568" s="2326">
        <v>3570.2483299583801</v>
      </c>
      <c r="V568" s="2331"/>
      <c r="W568" s="2332">
        <v>2810</v>
      </c>
      <c r="X568" s="2329">
        <v>178.97815496890999</v>
      </c>
      <c r="Y568" s="2330"/>
      <c r="Z568" s="2333">
        <v>2810</v>
      </c>
      <c r="AA568" s="2326">
        <v>2158.7659243047001</v>
      </c>
      <c r="AB568" s="2331"/>
      <c r="AC568" s="2332">
        <v>2810</v>
      </c>
      <c r="AD568" s="2329">
        <v>141.07853385612199</v>
      </c>
      <c r="AE568" s="2330"/>
      <c r="AF568" s="2334">
        <v>2810</v>
      </c>
      <c r="AG568" s="2335">
        <f t="shared" si="18"/>
        <v>1936.0217806151336</v>
      </c>
      <c r="AH568" s="2336"/>
      <c r="AI568" s="2334">
        <v>2810</v>
      </c>
      <c r="AJ568" s="2337">
        <f t="shared" si="19"/>
        <v>135.3900942146542</v>
      </c>
    </row>
    <row r="569" spans="2:36" x14ac:dyDescent="0.25">
      <c r="B569" s="2325">
        <v>2815</v>
      </c>
      <c r="C569" s="2326">
        <v>1394.5966030872603</v>
      </c>
      <c r="D569" s="2327"/>
      <c r="E569" s="2328">
        <v>2815</v>
      </c>
      <c r="F569" s="2329">
        <v>125.74586258459885</v>
      </c>
      <c r="G569" s="2330"/>
      <c r="H569" s="2325">
        <v>2815</v>
      </c>
      <c r="I569" s="2326">
        <v>957.15424504372311</v>
      </c>
      <c r="J569" s="2331"/>
      <c r="K569" s="2328">
        <v>2815</v>
      </c>
      <c r="L569" s="2329">
        <v>104.92025116521489</v>
      </c>
      <c r="M569" s="2330"/>
      <c r="N569" s="2325">
        <v>2815</v>
      </c>
      <c r="O569" s="2326">
        <v>1600.9594668822779</v>
      </c>
      <c r="P569" s="2331"/>
      <c r="Q569" s="2328">
        <v>2815</v>
      </c>
      <c r="R569" s="2329">
        <v>126.63090455806397</v>
      </c>
      <c r="S569" s="2330"/>
      <c r="T569" s="2325">
        <v>2815</v>
      </c>
      <c r="U569" s="2326">
        <v>3571.7764365267658</v>
      </c>
      <c r="V569" s="2331"/>
      <c r="W569" s="2332">
        <v>2815</v>
      </c>
      <c r="X569" s="2329">
        <v>179.11189667026804</v>
      </c>
      <c r="Y569" s="2330"/>
      <c r="Z569" s="2333">
        <v>2815</v>
      </c>
      <c r="AA569" s="2326">
        <v>2143.7291082881866</v>
      </c>
      <c r="AB569" s="2331"/>
      <c r="AC569" s="2332">
        <v>2815</v>
      </c>
      <c r="AD569" s="2329">
        <v>140.76657076361789</v>
      </c>
      <c r="AE569" s="2330"/>
      <c r="AF569" s="2334">
        <v>2815</v>
      </c>
      <c r="AG569" s="2335">
        <f t="shared" si="18"/>
        <v>1933.643171965643</v>
      </c>
      <c r="AH569" s="2336"/>
      <c r="AI569" s="2334">
        <v>2815</v>
      </c>
      <c r="AJ569" s="2337">
        <f t="shared" si="19"/>
        <v>135.43509714835272</v>
      </c>
    </row>
    <row r="570" spans="2:36" x14ac:dyDescent="0.25">
      <c r="B570" s="2325">
        <v>2820</v>
      </c>
      <c r="C570" s="2326">
        <v>1394.3487601379968</v>
      </c>
      <c r="D570" s="2327"/>
      <c r="E570" s="2328">
        <v>2820</v>
      </c>
      <c r="F570" s="2329">
        <v>125.66217703437707</v>
      </c>
      <c r="G570" s="2330"/>
      <c r="H570" s="2325">
        <v>2820</v>
      </c>
      <c r="I570" s="2326">
        <v>956.73699945120518</v>
      </c>
      <c r="J570" s="2331"/>
      <c r="K570" s="2328">
        <v>2820</v>
      </c>
      <c r="L570" s="2329">
        <v>104.84650687568335</v>
      </c>
      <c r="M570" s="2330"/>
      <c r="N570" s="2325">
        <v>2820</v>
      </c>
      <c r="O570" s="2326">
        <v>1600.6764946418962</v>
      </c>
      <c r="P570" s="2331"/>
      <c r="Q570" s="2328">
        <v>2820</v>
      </c>
      <c r="R570" s="2329">
        <v>126.55178229806573</v>
      </c>
      <c r="S570" s="2330"/>
      <c r="T570" s="2325">
        <v>2820</v>
      </c>
      <c r="U570" s="2326">
        <v>3570.8818366963005</v>
      </c>
      <c r="V570" s="2331"/>
      <c r="W570" s="2332">
        <v>2820</v>
      </c>
      <c r="X570" s="2329">
        <v>179.03347494464205</v>
      </c>
      <c r="Y570" s="2330"/>
      <c r="Z570" s="2333">
        <v>2820</v>
      </c>
      <c r="AA570" s="2326">
        <v>2152.5269203735252</v>
      </c>
      <c r="AB570" s="2331"/>
      <c r="AC570" s="2332">
        <v>2820</v>
      </c>
      <c r="AD570" s="2329">
        <v>140.94897058074733</v>
      </c>
      <c r="AE570" s="2330"/>
      <c r="AF570" s="2334">
        <v>2820</v>
      </c>
      <c r="AG570" s="2335">
        <f t="shared" si="18"/>
        <v>1935.0342022601849</v>
      </c>
      <c r="AH570" s="2336"/>
      <c r="AI570" s="2334">
        <v>2820</v>
      </c>
      <c r="AJ570" s="2337">
        <f t="shared" si="19"/>
        <v>135.4085823467031</v>
      </c>
    </row>
    <row r="571" spans="2:36" x14ac:dyDescent="0.25">
      <c r="B571" s="2325">
        <v>2825</v>
      </c>
      <c r="C571" s="2326">
        <v>1394.1023172866308</v>
      </c>
      <c r="D571" s="2327"/>
      <c r="E571" s="2328">
        <v>2825</v>
      </c>
      <c r="F571" s="2329">
        <v>125.57882950465842</v>
      </c>
      <c r="G571" s="2330"/>
      <c r="H571" s="2325">
        <v>2825</v>
      </c>
      <c r="I571" s="2326">
        <v>956.32141978143625</v>
      </c>
      <c r="J571" s="2331"/>
      <c r="K571" s="2328">
        <v>2825</v>
      </c>
      <c r="L571" s="2329">
        <v>104.77305748802713</v>
      </c>
      <c r="M571" s="2330"/>
      <c r="N571" s="2325">
        <v>2825</v>
      </c>
      <c r="O571" s="2326">
        <v>1600.3946542904778</v>
      </c>
      <c r="P571" s="2331"/>
      <c r="Q571" s="2328">
        <v>2825</v>
      </c>
      <c r="R571" s="2329">
        <v>126.47297652710739</v>
      </c>
      <c r="S571" s="2330"/>
      <c r="T571" s="2325">
        <v>2825</v>
      </c>
      <c r="U571" s="2326">
        <v>3569.9879995347269</v>
      </c>
      <c r="V571" s="2331"/>
      <c r="W571" s="2332">
        <v>2825</v>
      </c>
      <c r="X571" s="2329">
        <v>178.9553130326903</v>
      </c>
      <c r="Y571" s="2330"/>
      <c r="Z571" s="2333">
        <v>2825</v>
      </c>
      <c r="AA571" s="2326">
        <v>2161.3252331947042</v>
      </c>
      <c r="AB571" s="2331"/>
      <c r="AC571" s="2332">
        <v>2825</v>
      </c>
      <c r="AD571" s="2329">
        <v>141.13157346800031</v>
      </c>
      <c r="AE571" s="2330"/>
      <c r="AF571" s="2334">
        <v>2825</v>
      </c>
      <c r="AG571" s="2335">
        <f t="shared" si="18"/>
        <v>1936.4263248175951</v>
      </c>
      <c r="AH571" s="2336"/>
      <c r="AI571" s="2334">
        <v>2825</v>
      </c>
      <c r="AJ571" s="2337">
        <f t="shared" si="19"/>
        <v>135.38235000409671</v>
      </c>
    </row>
    <row r="572" spans="2:36" x14ac:dyDescent="0.25">
      <c r="B572" s="2325">
        <v>2830</v>
      </c>
      <c r="C572" s="2326">
        <v>1394.1700890125301</v>
      </c>
      <c r="D572" s="2327"/>
      <c r="E572" s="2328">
        <v>2830</v>
      </c>
      <c r="F572" s="2329">
        <v>125.601695857328</v>
      </c>
      <c r="G572" s="2330"/>
      <c r="H572" s="2325">
        <v>2830</v>
      </c>
      <c r="I572" s="2326">
        <v>956.43542606047299</v>
      </c>
      <c r="J572" s="2331"/>
      <c r="K572" s="2328">
        <v>2830</v>
      </c>
      <c r="L572" s="2329">
        <v>104.79320709995601</v>
      </c>
      <c r="M572" s="2330"/>
      <c r="N572" s="2325">
        <v>2830</v>
      </c>
      <c r="O572" s="2326">
        <v>1600.4719725964501</v>
      </c>
      <c r="P572" s="2331"/>
      <c r="Q572" s="2328">
        <v>2830</v>
      </c>
      <c r="R572" s="2329">
        <v>126.49459560571199</v>
      </c>
      <c r="S572" s="2330"/>
      <c r="T572" s="2325">
        <v>2830</v>
      </c>
      <c r="U572" s="2326">
        <v>3570.23207837362</v>
      </c>
      <c r="V572" s="2331"/>
      <c r="W572" s="2332">
        <v>2830</v>
      </c>
      <c r="X572" s="2329">
        <v>178.97673384323801</v>
      </c>
      <c r="Y572" s="2330"/>
      <c r="Z572" s="2333">
        <v>2830</v>
      </c>
      <c r="AA572" s="2326">
        <v>2158.9258936287201</v>
      </c>
      <c r="AB572" s="2331"/>
      <c r="AC572" s="2332">
        <v>2830</v>
      </c>
      <c r="AD572" s="2329">
        <v>141.08185390861701</v>
      </c>
      <c r="AE572" s="2330"/>
      <c r="AF572" s="2334">
        <v>2830</v>
      </c>
      <c r="AG572" s="2335">
        <f t="shared" si="18"/>
        <v>1936.0470919343588</v>
      </c>
      <c r="AH572" s="2336"/>
      <c r="AI572" s="2334">
        <v>2830</v>
      </c>
      <c r="AJ572" s="2337">
        <f t="shared" si="19"/>
        <v>135.38961726297021</v>
      </c>
    </row>
    <row r="573" spans="2:36" x14ac:dyDescent="0.25">
      <c r="B573" s="2325">
        <v>2835</v>
      </c>
      <c r="C573" s="2326">
        <v>1394.16560823341</v>
      </c>
      <c r="D573" s="2327"/>
      <c r="E573" s="2328">
        <v>2835</v>
      </c>
      <c r="F573" s="2329">
        <v>125.600180447697</v>
      </c>
      <c r="G573" s="2330"/>
      <c r="H573" s="2325">
        <v>2835</v>
      </c>
      <c r="I573" s="2326">
        <v>956.427870066477</v>
      </c>
      <c r="J573" s="2331"/>
      <c r="K573" s="2328">
        <v>2835</v>
      </c>
      <c r="L573" s="2329">
        <v>104.791871656544</v>
      </c>
      <c r="M573" s="2330"/>
      <c r="N573" s="2325">
        <v>2835</v>
      </c>
      <c r="O573" s="2326">
        <v>1600.4668482264201</v>
      </c>
      <c r="P573" s="2331"/>
      <c r="Q573" s="2328">
        <v>2835</v>
      </c>
      <c r="R573" s="2329">
        <v>126.49316277351301</v>
      </c>
      <c r="S573" s="2330"/>
      <c r="T573" s="2325">
        <v>2835</v>
      </c>
      <c r="U573" s="2326">
        <v>3570.2158267888699</v>
      </c>
      <c r="V573" s="2331"/>
      <c r="W573" s="2332">
        <v>2835</v>
      </c>
      <c r="X573" s="2329">
        <v>178.975312717566</v>
      </c>
      <c r="Y573" s="2330"/>
      <c r="Z573" s="2333">
        <v>2835</v>
      </c>
      <c r="AA573" s="2326">
        <v>2159.0858629527402</v>
      </c>
      <c r="AB573" s="2331"/>
      <c r="AC573" s="2332">
        <v>2835</v>
      </c>
      <c r="AD573" s="2329">
        <v>141.08517396111299</v>
      </c>
      <c r="AE573" s="2330"/>
      <c r="AF573" s="2334">
        <v>2835</v>
      </c>
      <c r="AG573" s="2335">
        <f t="shared" si="18"/>
        <v>1936.0724032535836</v>
      </c>
      <c r="AH573" s="2336"/>
      <c r="AI573" s="2334">
        <v>2835</v>
      </c>
      <c r="AJ573" s="2337">
        <f t="shared" si="19"/>
        <v>135.38914031128661</v>
      </c>
    </row>
    <row r="574" spans="2:36" x14ac:dyDescent="0.25">
      <c r="B574" s="2325">
        <v>2840</v>
      </c>
      <c r="C574" s="2326">
        <v>1394.16112745429</v>
      </c>
      <c r="D574" s="2327"/>
      <c r="E574" s="2328">
        <v>2840</v>
      </c>
      <c r="F574" s="2329">
        <v>125.598665038066</v>
      </c>
      <c r="G574" s="2330"/>
      <c r="H574" s="2325">
        <v>2840</v>
      </c>
      <c r="I574" s="2326">
        <v>956.42031407248101</v>
      </c>
      <c r="J574" s="2331"/>
      <c r="K574" s="2328">
        <v>2840</v>
      </c>
      <c r="L574" s="2329">
        <v>104.790536213132</v>
      </c>
      <c r="M574" s="2330"/>
      <c r="N574" s="2325">
        <v>2840</v>
      </c>
      <c r="O574" s="2326">
        <v>1600.4617238564001</v>
      </c>
      <c r="P574" s="2331"/>
      <c r="Q574" s="2328">
        <v>2840</v>
      </c>
      <c r="R574" s="2329">
        <v>126.49172994131401</v>
      </c>
      <c r="S574" s="2330"/>
      <c r="T574" s="2325">
        <v>2840</v>
      </c>
      <c r="U574" s="2326">
        <v>3570.1995752041098</v>
      </c>
      <c r="V574" s="2331"/>
      <c r="W574" s="2332">
        <v>2840</v>
      </c>
      <c r="X574" s="2329">
        <v>178.97389159189399</v>
      </c>
      <c r="Y574" s="2330"/>
      <c r="Z574" s="2333">
        <v>2840</v>
      </c>
      <c r="AA574" s="2326">
        <v>2159.2458322767602</v>
      </c>
      <c r="AB574" s="2331"/>
      <c r="AC574" s="2332">
        <v>2840</v>
      </c>
      <c r="AD574" s="2329">
        <v>141.088494013608</v>
      </c>
      <c r="AE574" s="2330"/>
      <c r="AF574" s="2334">
        <v>2840</v>
      </c>
      <c r="AG574" s="2335">
        <f t="shared" si="18"/>
        <v>1936.0977145728079</v>
      </c>
      <c r="AH574" s="2336"/>
      <c r="AI574" s="2334">
        <v>2840</v>
      </c>
      <c r="AJ574" s="2337">
        <f t="shared" si="19"/>
        <v>135.38866335960279</v>
      </c>
    </row>
    <row r="575" spans="2:36" x14ac:dyDescent="0.25">
      <c r="B575" s="2325">
        <v>2845</v>
      </c>
      <c r="C575" s="2326">
        <v>1394.1566466751799</v>
      </c>
      <c r="D575" s="2327"/>
      <c r="E575" s="2328">
        <v>2845</v>
      </c>
      <c r="F575" s="2329">
        <v>125.59714962843501</v>
      </c>
      <c r="G575" s="2330"/>
      <c r="H575" s="2325">
        <v>2845</v>
      </c>
      <c r="I575" s="2326">
        <v>956.41275807848501</v>
      </c>
      <c r="J575" s="2331"/>
      <c r="K575" s="2328">
        <v>2845</v>
      </c>
      <c r="L575" s="2329">
        <v>104.78920076972</v>
      </c>
      <c r="M575" s="2330"/>
      <c r="N575" s="2325">
        <v>2845</v>
      </c>
      <c r="O575" s="2326">
        <v>1600.4565994863699</v>
      </c>
      <c r="P575" s="2331"/>
      <c r="Q575" s="2328">
        <v>2845</v>
      </c>
      <c r="R575" s="2329">
        <v>126.490297109114</v>
      </c>
      <c r="S575" s="2330"/>
      <c r="T575" s="2325">
        <v>2845</v>
      </c>
      <c r="U575" s="2326">
        <v>3570.1833236193502</v>
      </c>
      <c r="V575" s="2331"/>
      <c r="W575" s="2332">
        <v>2845</v>
      </c>
      <c r="X575" s="2329">
        <v>178.97247046622201</v>
      </c>
      <c r="Y575" s="2330"/>
      <c r="Z575" s="2333">
        <v>2845</v>
      </c>
      <c r="AA575" s="2326">
        <v>2159.4058016007798</v>
      </c>
      <c r="AB575" s="2331"/>
      <c r="AC575" s="2332">
        <v>2845</v>
      </c>
      <c r="AD575" s="2329">
        <v>141.09181406610401</v>
      </c>
      <c r="AE575" s="2330"/>
      <c r="AF575" s="2334">
        <v>2845</v>
      </c>
      <c r="AG575" s="2335">
        <f t="shared" si="18"/>
        <v>1936.1230258920332</v>
      </c>
      <c r="AH575" s="2336"/>
      <c r="AI575" s="2334">
        <v>2845</v>
      </c>
      <c r="AJ575" s="2337">
        <f t="shared" si="19"/>
        <v>135.38818640791902</v>
      </c>
    </row>
    <row r="576" spans="2:36" x14ac:dyDescent="0.25">
      <c r="B576" s="2325">
        <v>2850</v>
      </c>
      <c r="C576" s="2326">
        <v>1394.1521658960601</v>
      </c>
      <c r="D576" s="2327"/>
      <c r="E576" s="2328">
        <v>2850</v>
      </c>
      <c r="F576" s="2329">
        <v>125.595634218803</v>
      </c>
      <c r="G576" s="2330"/>
      <c r="H576" s="2325">
        <v>2850</v>
      </c>
      <c r="I576" s="2326">
        <v>956.40520208449004</v>
      </c>
      <c r="J576" s="2331"/>
      <c r="K576" s="2328">
        <v>2850</v>
      </c>
      <c r="L576" s="2329">
        <v>104.787865326309</v>
      </c>
      <c r="M576" s="2330"/>
      <c r="N576" s="2325">
        <v>2850</v>
      </c>
      <c r="O576" s="2326">
        <v>1600.4514751163499</v>
      </c>
      <c r="P576" s="2331"/>
      <c r="Q576" s="2328">
        <v>2850</v>
      </c>
      <c r="R576" s="2329">
        <v>126.488864276915</v>
      </c>
      <c r="S576" s="2330"/>
      <c r="T576" s="2325">
        <v>2850</v>
      </c>
      <c r="U576" s="2326">
        <v>3570.1670720346001</v>
      </c>
      <c r="V576" s="2331"/>
      <c r="W576" s="2332">
        <v>2850</v>
      </c>
      <c r="X576" s="2329">
        <v>178.97104934055</v>
      </c>
      <c r="Y576" s="2330"/>
      <c r="Z576" s="2333">
        <v>2850</v>
      </c>
      <c r="AA576" s="2326">
        <v>2159.5657709247998</v>
      </c>
      <c r="AB576" s="2331"/>
      <c r="AC576" s="2332">
        <v>2850</v>
      </c>
      <c r="AD576" s="2329">
        <v>141.09513411859899</v>
      </c>
      <c r="AE576" s="2330"/>
      <c r="AF576" s="2334">
        <v>2850</v>
      </c>
      <c r="AG576" s="2335">
        <f t="shared" si="18"/>
        <v>1936.1483372112598</v>
      </c>
      <c r="AH576" s="2336"/>
      <c r="AI576" s="2334">
        <v>2850</v>
      </c>
      <c r="AJ576" s="2337">
        <f t="shared" si="19"/>
        <v>135.3877094562352</v>
      </c>
    </row>
    <row r="577" spans="2:36" x14ac:dyDescent="0.25">
      <c r="B577" s="2325">
        <v>2855</v>
      </c>
      <c r="C577" s="2326">
        <v>1394.14768511695</v>
      </c>
      <c r="D577" s="2327"/>
      <c r="E577" s="2328">
        <v>2855</v>
      </c>
      <c r="F577" s="2329">
        <v>125.594118809172</v>
      </c>
      <c r="G577" s="2330"/>
      <c r="H577" s="2325">
        <v>2855</v>
      </c>
      <c r="I577" s="2326">
        <v>956.39764609049405</v>
      </c>
      <c r="J577" s="2331"/>
      <c r="K577" s="2328">
        <v>2855</v>
      </c>
      <c r="L577" s="2329">
        <v>104.786529882897</v>
      </c>
      <c r="M577" s="2330"/>
      <c r="N577" s="2325">
        <v>2855</v>
      </c>
      <c r="O577" s="2326">
        <v>1600.4463507463199</v>
      </c>
      <c r="P577" s="2331"/>
      <c r="Q577" s="2328">
        <v>2855</v>
      </c>
      <c r="R577" s="2329">
        <v>126.48743144471599</v>
      </c>
      <c r="S577" s="2330"/>
      <c r="T577" s="2325">
        <v>2855</v>
      </c>
      <c r="U577" s="2326">
        <v>3570.15082044984</v>
      </c>
      <c r="V577" s="2331"/>
      <c r="W577" s="2332">
        <v>2855</v>
      </c>
      <c r="X577" s="2329">
        <v>178.96962821487801</v>
      </c>
      <c r="Y577" s="2330"/>
      <c r="Z577" s="2333">
        <v>2855</v>
      </c>
      <c r="AA577" s="2326">
        <v>2159.7257402488299</v>
      </c>
      <c r="AB577" s="2331"/>
      <c r="AC577" s="2332">
        <v>2855</v>
      </c>
      <c r="AD577" s="2329">
        <v>141.098454171095</v>
      </c>
      <c r="AE577" s="2330"/>
      <c r="AF577" s="2334">
        <v>2855</v>
      </c>
      <c r="AG577" s="2335">
        <f t="shared" si="18"/>
        <v>1936.1736485304868</v>
      </c>
      <c r="AH577" s="2336"/>
      <c r="AI577" s="2334">
        <v>2855</v>
      </c>
      <c r="AJ577" s="2337">
        <f t="shared" si="19"/>
        <v>135.3872325045516</v>
      </c>
    </row>
    <row r="578" spans="2:36" x14ac:dyDescent="0.25">
      <c r="B578" s="2325">
        <v>2860</v>
      </c>
      <c r="C578" s="2326">
        <v>1394.14320433783</v>
      </c>
      <c r="D578" s="2327"/>
      <c r="E578" s="2328">
        <v>2860</v>
      </c>
      <c r="F578" s="2329">
        <v>125.59260339954101</v>
      </c>
      <c r="G578" s="2330"/>
      <c r="H578" s="2325">
        <v>2860</v>
      </c>
      <c r="I578" s="2326">
        <v>956.39009009649806</v>
      </c>
      <c r="J578" s="2331"/>
      <c r="K578" s="2328">
        <v>2860</v>
      </c>
      <c r="L578" s="2329">
        <v>104.785194439485</v>
      </c>
      <c r="M578" s="2330"/>
      <c r="N578" s="2325">
        <v>2860</v>
      </c>
      <c r="O578" s="2326">
        <v>1600.4412263762899</v>
      </c>
      <c r="P578" s="2331"/>
      <c r="Q578" s="2328">
        <v>2860</v>
      </c>
      <c r="R578" s="2329">
        <v>126.48599861251699</v>
      </c>
      <c r="S578" s="2330"/>
      <c r="T578" s="2325">
        <v>2860</v>
      </c>
      <c r="U578" s="2326">
        <v>3570.1345688650899</v>
      </c>
      <c r="V578" s="2331"/>
      <c r="W578" s="2332">
        <v>2860</v>
      </c>
      <c r="X578" s="2329">
        <v>178.968207089207</v>
      </c>
      <c r="Y578" s="2330"/>
      <c r="Z578" s="2333">
        <v>2860</v>
      </c>
      <c r="AA578" s="2326">
        <v>2159.8857095728499</v>
      </c>
      <c r="AB578" s="2331"/>
      <c r="AC578" s="2332">
        <v>2860</v>
      </c>
      <c r="AD578" s="2329">
        <v>141.10177422359001</v>
      </c>
      <c r="AE578" s="2330"/>
      <c r="AF578" s="2334">
        <v>2860</v>
      </c>
      <c r="AG578" s="2335">
        <f t="shared" si="18"/>
        <v>1936.1989598497116</v>
      </c>
      <c r="AH578" s="2336"/>
      <c r="AI578" s="2334">
        <v>2860</v>
      </c>
      <c r="AJ578" s="2337">
        <f t="shared" si="19"/>
        <v>135.38675555286801</v>
      </c>
    </row>
    <row r="579" spans="2:36" x14ac:dyDescent="0.25">
      <c r="B579" s="2325">
        <v>2865</v>
      </c>
      <c r="C579" s="2326">
        <v>1394.1387235587199</v>
      </c>
      <c r="D579" s="2327"/>
      <c r="E579" s="2328">
        <v>2865</v>
      </c>
      <c r="F579" s="2329">
        <v>125.59108798990999</v>
      </c>
      <c r="G579" s="2330"/>
      <c r="H579" s="2325">
        <v>2865</v>
      </c>
      <c r="I579" s="2326">
        <v>956.38253410250195</v>
      </c>
      <c r="J579" s="2331"/>
      <c r="K579" s="2328">
        <v>2865</v>
      </c>
      <c r="L579" s="2329">
        <v>104.78385899607299</v>
      </c>
      <c r="M579" s="2330"/>
      <c r="N579" s="2325">
        <v>2865</v>
      </c>
      <c r="O579" s="2326">
        <v>1600.4361020062699</v>
      </c>
      <c r="P579" s="2331"/>
      <c r="Q579" s="2328">
        <v>2865</v>
      </c>
      <c r="R579" s="2329">
        <v>126.484565780317</v>
      </c>
      <c r="S579" s="2330"/>
      <c r="T579" s="2325">
        <v>2865</v>
      </c>
      <c r="U579" s="2326">
        <v>3570.1183172803298</v>
      </c>
      <c r="V579" s="2331"/>
      <c r="W579" s="2332">
        <v>2865</v>
      </c>
      <c r="X579" s="2329">
        <v>178.96678596353499</v>
      </c>
      <c r="Y579" s="2330"/>
      <c r="Z579" s="2333">
        <v>2865</v>
      </c>
      <c r="AA579" s="2326">
        <v>2160.04567889687</v>
      </c>
      <c r="AB579" s="2331"/>
      <c r="AC579" s="2332">
        <v>2865</v>
      </c>
      <c r="AD579" s="2329">
        <v>141.10509427608599</v>
      </c>
      <c r="AE579" s="2330"/>
      <c r="AF579" s="2334">
        <v>2865</v>
      </c>
      <c r="AG579" s="2335">
        <f t="shared" si="18"/>
        <v>1936.2242711689382</v>
      </c>
      <c r="AH579" s="2336"/>
      <c r="AI579" s="2334">
        <v>2865</v>
      </c>
      <c r="AJ579" s="2337">
        <f t="shared" si="19"/>
        <v>135.38627860118419</v>
      </c>
    </row>
    <row r="580" spans="2:36" x14ac:dyDescent="0.25">
      <c r="B580" s="2325">
        <v>2870</v>
      </c>
      <c r="C580" s="2326">
        <v>1394.1342427796001</v>
      </c>
      <c r="D580" s="2327"/>
      <c r="E580" s="2328">
        <v>2870</v>
      </c>
      <c r="F580" s="2329">
        <v>125.589572580278</v>
      </c>
      <c r="G580" s="2330"/>
      <c r="H580" s="2325">
        <v>2870</v>
      </c>
      <c r="I580" s="2326">
        <v>956.37497810850596</v>
      </c>
      <c r="J580" s="2331"/>
      <c r="K580" s="2328">
        <v>2870</v>
      </c>
      <c r="L580" s="2329">
        <v>104.782523552661</v>
      </c>
      <c r="M580" s="2330"/>
      <c r="N580" s="2325">
        <v>2870</v>
      </c>
      <c r="O580" s="2326">
        <v>1600.43097763624</v>
      </c>
      <c r="P580" s="2331"/>
      <c r="Q580" s="2328">
        <v>2870</v>
      </c>
      <c r="R580" s="2329">
        <v>126.483132948118</v>
      </c>
      <c r="S580" s="2330"/>
      <c r="T580" s="2325">
        <v>2870</v>
      </c>
      <c r="U580" s="2326">
        <v>3570.1020656955702</v>
      </c>
      <c r="V580" s="2331"/>
      <c r="W580" s="2332">
        <v>2870</v>
      </c>
      <c r="X580" s="2329">
        <v>178.96536483786301</v>
      </c>
      <c r="Y580" s="2330"/>
      <c r="Z580" s="2333">
        <v>2870</v>
      </c>
      <c r="AA580" s="2326">
        <v>2160.20564822089</v>
      </c>
      <c r="AB580" s="2331"/>
      <c r="AC580" s="2332">
        <v>2870</v>
      </c>
      <c r="AD580" s="2329">
        <v>141.10841432858101</v>
      </c>
      <c r="AE580" s="2330"/>
      <c r="AF580" s="2334">
        <v>2870</v>
      </c>
      <c r="AG580" s="2335">
        <f t="shared" si="18"/>
        <v>1936.2495824881612</v>
      </c>
      <c r="AH580" s="2336"/>
      <c r="AI580" s="2334">
        <v>2870</v>
      </c>
      <c r="AJ580" s="2337">
        <f t="shared" si="19"/>
        <v>135.38580164950022</v>
      </c>
    </row>
    <row r="581" spans="2:36" x14ac:dyDescent="0.25">
      <c r="B581" s="2325">
        <v>2875</v>
      </c>
      <c r="C581" s="2326">
        <v>1394.12976200048</v>
      </c>
      <c r="D581" s="2327"/>
      <c r="E581" s="2328">
        <v>2875</v>
      </c>
      <c r="F581" s="2329">
        <v>125.58805717064701</v>
      </c>
      <c r="G581" s="2330"/>
      <c r="H581" s="2325">
        <v>2875</v>
      </c>
      <c r="I581" s="2326">
        <v>956.36742211451099</v>
      </c>
      <c r="J581" s="2331"/>
      <c r="K581" s="2328">
        <v>2875</v>
      </c>
      <c r="L581" s="2329">
        <v>104.781188109249</v>
      </c>
      <c r="M581" s="2330"/>
      <c r="N581" s="2325">
        <v>2875</v>
      </c>
      <c r="O581" s="2326">
        <v>1600.42585326622</v>
      </c>
      <c r="P581" s="2331"/>
      <c r="Q581" s="2328">
        <v>2875</v>
      </c>
      <c r="R581" s="2329">
        <v>126.481700115919</v>
      </c>
      <c r="S581" s="2330"/>
      <c r="T581" s="2325">
        <v>2875</v>
      </c>
      <c r="U581" s="2326">
        <v>3570.0858141108201</v>
      </c>
      <c r="V581" s="2331"/>
      <c r="W581" s="2332">
        <v>2875</v>
      </c>
      <c r="X581" s="2329">
        <v>178.963943712191</v>
      </c>
      <c r="Y581" s="2330"/>
      <c r="Z581" s="2333">
        <v>2875</v>
      </c>
      <c r="AA581" s="2326">
        <v>2160.36561754491</v>
      </c>
      <c r="AB581" s="2331"/>
      <c r="AC581" s="2332">
        <v>2875</v>
      </c>
      <c r="AD581" s="2329">
        <v>141.11173438107701</v>
      </c>
      <c r="AE581" s="2330"/>
      <c r="AF581" s="2334">
        <v>2875</v>
      </c>
      <c r="AG581" s="2335">
        <f t="shared" si="18"/>
        <v>1936.274893807388</v>
      </c>
      <c r="AH581" s="2336"/>
      <c r="AI581" s="2334">
        <v>2875</v>
      </c>
      <c r="AJ581" s="2337">
        <f t="shared" si="19"/>
        <v>135.3853246978166</v>
      </c>
    </row>
    <row r="582" spans="2:36" x14ac:dyDescent="0.25">
      <c r="B582" s="2325">
        <v>2880</v>
      </c>
      <c r="C582" s="2326">
        <v>1394.5966030872603</v>
      </c>
      <c r="D582" s="2327"/>
      <c r="E582" s="2328">
        <v>2880</v>
      </c>
      <c r="F582" s="2329">
        <v>125.74586258459885</v>
      </c>
      <c r="G582" s="2330"/>
      <c r="H582" s="2325">
        <v>2880</v>
      </c>
      <c r="I582" s="2326">
        <v>957.15424504372311</v>
      </c>
      <c r="J582" s="2331"/>
      <c r="K582" s="2328">
        <v>2880</v>
      </c>
      <c r="L582" s="2329">
        <v>104.92025116521489</v>
      </c>
      <c r="M582" s="2330"/>
      <c r="N582" s="2325">
        <v>2880</v>
      </c>
      <c r="O582" s="2326">
        <v>1600.9594668822779</v>
      </c>
      <c r="P582" s="2331"/>
      <c r="Q582" s="2328">
        <v>2880</v>
      </c>
      <c r="R582" s="2329">
        <v>126.63090455806397</v>
      </c>
      <c r="S582" s="2330"/>
      <c r="T582" s="2325">
        <v>2880</v>
      </c>
      <c r="U582" s="2326">
        <v>3571.7764365267658</v>
      </c>
      <c r="V582" s="2331"/>
      <c r="W582" s="2332">
        <v>2880</v>
      </c>
      <c r="X582" s="2329">
        <v>179.11189667026804</v>
      </c>
      <c r="Y582" s="2330"/>
      <c r="Z582" s="2333">
        <v>2880</v>
      </c>
      <c r="AA582" s="2326">
        <v>2143.7291082881866</v>
      </c>
      <c r="AB582" s="2331"/>
      <c r="AC582" s="2332">
        <v>2880</v>
      </c>
      <c r="AD582" s="2329">
        <v>140.76657076361789</v>
      </c>
      <c r="AE582" s="2330"/>
      <c r="AF582" s="2334">
        <v>2880</v>
      </c>
      <c r="AG582" s="2335">
        <f t="shared" si="18"/>
        <v>1933.643171965643</v>
      </c>
      <c r="AH582" s="2336"/>
      <c r="AI582" s="2334">
        <v>2880</v>
      </c>
      <c r="AJ582" s="2337">
        <f t="shared" si="19"/>
        <v>135.43509714835272</v>
      </c>
    </row>
    <row r="583" spans="2:36" x14ac:dyDescent="0.25">
      <c r="B583" s="2325">
        <v>2885</v>
      </c>
      <c r="C583" s="2326">
        <v>1394.3487601379968</v>
      </c>
      <c r="D583" s="2327"/>
      <c r="E583" s="2328">
        <v>2885</v>
      </c>
      <c r="F583" s="2329">
        <v>125.66217703437707</v>
      </c>
      <c r="G583" s="2330"/>
      <c r="H583" s="2325">
        <v>2885</v>
      </c>
      <c r="I583" s="2326">
        <v>956.73699945120518</v>
      </c>
      <c r="J583" s="2331"/>
      <c r="K583" s="2328">
        <v>2885</v>
      </c>
      <c r="L583" s="2329">
        <v>104.84650687568335</v>
      </c>
      <c r="M583" s="2330"/>
      <c r="N583" s="2325">
        <v>2885</v>
      </c>
      <c r="O583" s="2326">
        <v>1600.6764946418962</v>
      </c>
      <c r="P583" s="2331"/>
      <c r="Q583" s="2328">
        <v>2885</v>
      </c>
      <c r="R583" s="2329">
        <v>126.55178229806573</v>
      </c>
      <c r="S583" s="2330"/>
      <c r="T583" s="2325">
        <v>2885</v>
      </c>
      <c r="U583" s="2326">
        <v>3570.8818366963005</v>
      </c>
      <c r="V583" s="2331"/>
      <c r="W583" s="2332">
        <v>2885</v>
      </c>
      <c r="X583" s="2329">
        <v>179.03347494464205</v>
      </c>
      <c r="Y583" s="2330"/>
      <c r="Z583" s="2333">
        <v>2885</v>
      </c>
      <c r="AA583" s="2326">
        <v>2152.5269203735252</v>
      </c>
      <c r="AB583" s="2331"/>
      <c r="AC583" s="2332">
        <v>2885</v>
      </c>
      <c r="AD583" s="2329">
        <v>140.94897058074733</v>
      </c>
      <c r="AE583" s="2330"/>
      <c r="AF583" s="2334">
        <v>2885</v>
      </c>
      <c r="AG583" s="2335">
        <f t="shared" si="18"/>
        <v>1935.0342022601849</v>
      </c>
      <c r="AH583" s="2336"/>
      <c r="AI583" s="2334">
        <v>2885</v>
      </c>
      <c r="AJ583" s="2337">
        <f t="shared" si="19"/>
        <v>135.4085823467031</v>
      </c>
    </row>
    <row r="584" spans="2:36" x14ac:dyDescent="0.25">
      <c r="B584" s="2325">
        <v>2890</v>
      </c>
      <c r="C584" s="2326">
        <v>1394.1023172866308</v>
      </c>
      <c r="D584" s="2327"/>
      <c r="E584" s="2328">
        <v>2890</v>
      </c>
      <c r="F584" s="2329">
        <v>125.57882950465842</v>
      </c>
      <c r="G584" s="2330"/>
      <c r="H584" s="2325">
        <v>2890</v>
      </c>
      <c r="I584" s="2326">
        <v>956.32141978143625</v>
      </c>
      <c r="J584" s="2331"/>
      <c r="K584" s="2328">
        <v>2890</v>
      </c>
      <c r="L584" s="2329">
        <v>104.77305748802713</v>
      </c>
      <c r="M584" s="2330"/>
      <c r="N584" s="2325">
        <v>2890</v>
      </c>
      <c r="O584" s="2326">
        <v>1600.3946542904778</v>
      </c>
      <c r="P584" s="2331"/>
      <c r="Q584" s="2328">
        <v>2890</v>
      </c>
      <c r="R584" s="2329">
        <v>126.47297652710739</v>
      </c>
      <c r="S584" s="2330"/>
      <c r="T584" s="2325">
        <v>2890</v>
      </c>
      <c r="U584" s="2326">
        <v>3569.9879995347269</v>
      </c>
      <c r="V584" s="2331"/>
      <c r="W584" s="2332">
        <v>2890</v>
      </c>
      <c r="X584" s="2329">
        <v>178.9553130326903</v>
      </c>
      <c r="Y584" s="2330"/>
      <c r="Z584" s="2333">
        <v>2890</v>
      </c>
      <c r="AA584" s="2326">
        <v>2161.3252331947042</v>
      </c>
      <c r="AB584" s="2331"/>
      <c r="AC584" s="2332">
        <v>2890</v>
      </c>
      <c r="AD584" s="2329">
        <v>141.13157346800031</v>
      </c>
      <c r="AE584" s="2330"/>
      <c r="AF584" s="2334">
        <v>2890</v>
      </c>
      <c r="AG584" s="2335">
        <f t="shared" ref="AG584:AG647" si="20">AVERAGE(C584,I584,O584,U584,AA584)</f>
        <v>1936.4263248175951</v>
      </c>
      <c r="AH584" s="2336"/>
      <c r="AI584" s="2334">
        <v>2890</v>
      </c>
      <c r="AJ584" s="2337">
        <f t="shared" ref="AJ584:AJ647" si="21">AVERAGE(F584,L584,R584,X584,AD584)</f>
        <v>135.38235000409671</v>
      </c>
    </row>
    <row r="585" spans="2:36" x14ac:dyDescent="0.25">
      <c r="B585" s="2325">
        <v>2895</v>
      </c>
      <c r="C585" s="2326">
        <v>1394.12528122137</v>
      </c>
      <c r="D585" s="2327"/>
      <c r="E585" s="2328">
        <v>2895</v>
      </c>
      <c r="F585" s="2329">
        <v>125.58654176101599</v>
      </c>
      <c r="G585" s="2330"/>
      <c r="H585" s="2325">
        <v>2895</v>
      </c>
      <c r="I585" s="2326">
        <v>956.35986612051499</v>
      </c>
      <c r="J585" s="2331"/>
      <c r="K585" s="2328">
        <v>2895</v>
      </c>
      <c r="L585" s="2329">
        <v>104.779852665837</v>
      </c>
      <c r="M585" s="2330"/>
      <c r="N585" s="2325">
        <v>2895</v>
      </c>
      <c r="O585" s="2326">
        <v>1600.42072889619</v>
      </c>
      <c r="P585" s="2331"/>
      <c r="Q585" s="2328">
        <v>2895</v>
      </c>
      <c r="R585" s="2329">
        <v>126.48026728372</v>
      </c>
      <c r="S585" s="2330"/>
      <c r="T585" s="2325">
        <v>2895</v>
      </c>
      <c r="U585" s="2326">
        <v>3570.0695625260601</v>
      </c>
      <c r="V585" s="2331"/>
      <c r="W585" s="2332">
        <v>2895</v>
      </c>
      <c r="X585" s="2329">
        <v>178.96252258651899</v>
      </c>
      <c r="Y585" s="2330"/>
      <c r="Z585" s="2333">
        <v>2895</v>
      </c>
      <c r="AA585" s="2326">
        <v>2160.5255868689301</v>
      </c>
      <c r="AB585" s="2331"/>
      <c r="AC585" s="2332">
        <v>2895</v>
      </c>
      <c r="AD585" s="2329">
        <v>141.115054433572</v>
      </c>
      <c r="AE585" s="2330"/>
      <c r="AF585" s="2334">
        <v>2895</v>
      </c>
      <c r="AG585" s="2335">
        <f t="shared" si="20"/>
        <v>1936.3002051266128</v>
      </c>
      <c r="AH585" s="2336"/>
      <c r="AI585" s="2334">
        <v>2895</v>
      </c>
      <c r="AJ585" s="2337">
        <f t="shared" si="21"/>
        <v>135.38484774613281</v>
      </c>
    </row>
    <row r="586" spans="2:36" x14ac:dyDescent="0.25">
      <c r="B586" s="2325">
        <v>2900</v>
      </c>
      <c r="C586" s="2326">
        <v>1394.1208004422499</v>
      </c>
      <c r="D586" s="2327"/>
      <c r="E586" s="2328">
        <v>2900</v>
      </c>
      <c r="F586" s="2329">
        <v>125.585026351385</v>
      </c>
      <c r="G586" s="2330"/>
      <c r="H586" s="2325">
        <v>2900</v>
      </c>
      <c r="I586" s="2326">
        <v>956.352310126519</v>
      </c>
      <c r="J586" s="2331"/>
      <c r="K586" s="2328">
        <v>2900</v>
      </c>
      <c r="L586" s="2329">
        <v>104.77851722242499</v>
      </c>
      <c r="M586" s="2330"/>
      <c r="N586" s="2325">
        <v>2900</v>
      </c>
      <c r="O586" s="2326">
        <v>1600.41560452617</v>
      </c>
      <c r="P586" s="2331"/>
      <c r="Q586" s="2328">
        <v>2900</v>
      </c>
      <c r="R586" s="2329">
        <v>126.47883445152</v>
      </c>
      <c r="S586" s="2330"/>
      <c r="T586" s="2325">
        <v>2900</v>
      </c>
      <c r="U586" s="2326">
        <v>3570.05331094131</v>
      </c>
      <c r="V586" s="2331"/>
      <c r="W586" s="2332">
        <v>2900</v>
      </c>
      <c r="X586" s="2329">
        <v>178.961101460847</v>
      </c>
      <c r="Y586" s="2330"/>
      <c r="Z586" s="2333">
        <v>2900</v>
      </c>
      <c r="AA586" s="2326">
        <v>2160.6855561929501</v>
      </c>
      <c r="AB586" s="2331"/>
      <c r="AC586" s="2332">
        <v>2900</v>
      </c>
      <c r="AD586" s="2329">
        <v>141.11837448606801</v>
      </c>
      <c r="AE586" s="2330"/>
      <c r="AF586" s="2334">
        <v>2900</v>
      </c>
      <c r="AG586" s="2335">
        <f t="shared" si="20"/>
        <v>1936.3255164458399</v>
      </c>
      <c r="AH586" s="2336"/>
      <c r="AI586" s="2334">
        <v>2900</v>
      </c>
      <c r="AJ586" s="2337">
        <f t="shared" si="21"/>
        <v>135.38437079444901</v>
      </c>
    </row>
    <row r="587" spans="2:36" x14ac:dyDescent="0.25">
      <c r="B587" s="2325">
        <v>2905</v>
      </c>
      <c r="C587" s="2326">
        <v>1394.1163196631401</v>
      </c>
      <c r="D587" s="2327"/>
      <c r="E587" s="2328">
        <v>2905</v>
      </c>
      <c r="F587" s="2329">
        <v>125.583510941753</v>
      </c>
      <c r="G587" s="2330"/>
      <c r="H587" s="2325">
        <v>2905</v>
      </c>
      <c r="I587" s="2326">
        <v>956.34475413252301</v>
      </c>
      <c r="J587" s="2331"/>
      <c r="K587" s="2328">
        <v>2905</v>
      </c>
      <c r="L587" s="2329">
        <v>104.77718177901301</v>
      </c>
      <c r="M587" s="2330"/>
      <c r="N587" s="2325">
        <v>2905</v>
      </c>
      <c r="O587" s="2326">
        <v>1600.41048015614</v>
      </c>
      <c r="P587" s="2331"/>
      <c r="Q587" s="2328">
        <v>2905</v>
      </c>
      <c r="R587" s="2329">
        <v>126.477401619321</v>
      </c>
      <c r="S587" s="2330"/>
      <c r="T587" s="2325">
        <v>2905</v>
      </c>
      <c r="U587" s="2326">
        <v>3570.0370593565499</v>
      </c>
      <c r="V587" s="2331"/>
      <c r="W587" s="2332">
        <v>2905</v>
      </c>
      <c r="X587" s="2329">
        <v>178.95968033517599</v>
      </c>
      <c r="Y587" s="2330"/>
      <c r="Z587" s="2333">
        <v>2905</v>
      </c>
      <c r="AA587" s="2326">
        <v>2160.8455255169802</v>
      </c>
      <c r="AB587" s="2331"/>
      <c r="AC587" s="2332">
        <v>2905</v>
      </c>
      <c r="AD587" s="2329">
        <v>141.12169453856299</v>
      </c>
      <c r="AE587" s="2330"/>
      <c r="AF587" s="2334">
        <v>2905</v>
      </c>
      <c r="AG587" s="2335">
        <f t="shared" si="20"/>
        <v>1936.3508277650667</v>
      </c>
      <c r="AH587" s="2336"/>
      <c r="AI587" s="2334">
        <v>2905</v>
      </c>
      <c r="AJ587" s="2337">
        <f t="shared" si="21"/>
        <v>135.38389384276519</v>
      </c>
    </row>
    <row r="588" spans="2:36" x14ac:dyDescent="0.25">
      <c r="B588" s="2325">
        <v>2910</v>
      </c>
      <c r="C588" s="2326">
        <v>1394.11183888402</v>
      </c>
      <c r="D588" s="2327"/>
      <c r="E588" s="2328">
        <v>2910</v>
      </c>
      <c r="F588" s="2329">
        <v>125.58199553212199</v>
      </c>
      <c r="G588" s="2330"/>
      <c r="H588" s="2325">
        <v>2910</v>
      </c>
      <c r="I588" s="2326">
        <v>956.33719813852701</v>
      </c>
      <c r="J588" s="2331"/>
      <c r="K588" s="2328">
        <v>2910</v>
      </c>
      <c r="L588" s="2329">
        <v>104.775846335601</v>
      </c>
      <c r="M588" s="2330"/>
      <c r="N588" s="2325">
        <v>2910</v>
      </c>
      <c r="O588" s="2326">
        <v>1600.40535578611</v>
      </c>
      <c r="P588" s="2331"/>
      <c r="Q588" s="2328">
        <v>2910</v>
      </c>
      <c r="R588" s="2329">
        <v>126.475968787122</v>
      </c>
      <c r="S588" s="2330"/>
      <c r="T588" s="2325">
        <v>2910</v>
      </c>
      <c r="U588" s="2326">
        <v>3570.0208077717898</v>
      </c>
      <c r="V588" s="2331"/>
      <c r="W588" s="2332">
        <v>2910</v>
      </c>
      <c r="X588" s="2329">
        <v>178.95825920950401</v>
      </c>
      <c r="Y588" s="2330"/>
      <c r="Z588" s="2333">
        <v>2910</v>
      </c>
      <c r="AA588" s="2326">
        <v>2161.0054948410002</v>
      </c>
      <c r="AB588" s="2331"/>
      <c r="AC588" s="2332">
        <v>2910</v>
      </c>
      <c r="AD588" s="2329">
        <v>141.125014591059</v>
      </c>
      <c r="AE588" s="2330"/>
      <c r="AF588" s="2334">
        <v>2910</v>
      </c>
      <c r="AG588" s="2335">
        <f t="shared" si="20"/>
        <v>1936.3761390842894</v>
      </c>
      <c r="AH588" s="2336"/>
      <c r="AI588" s="2334">
        <v>2910</v>
      </c>
      <c r="AJ588" s="2337">
        <f t="shared" si="21"/>
        <v>135.38341689108159</v>
      </c>
    </row>
    <row r="589" spans="2:36" x14ac:dyDescent="0.25">
      <c r="B589" s="2325">
        <v>2915</v>
      </c>
      <c r="C589" s="2326">
        <v>1394.10735810491</v>
      </c>
      <c r="D589" s="2327"/>
      <c r="E589" s="2328">
        <v>2915</v>
      </c>
      <c r="F589" s="2329">
        <v>125.580480122491</v>
      </c>
      <c r="G589" s="2330"/>
      <c r="H589" s="2325">
        <v>2915</v>
      </c>
      <c r="I589" s="2326">
        <v>956.32964214453204</v>
      </c>
      <c r="J589" s="2331"/>
      <c r="K589" s="2328">
        <v>2915</v>
      </c>
      <c r="L589" s="2329">
        <v>104.774510892189</v>
      </c>
      <c r="M589" s="2330"/>
      <c r="N589" s="2325">
        <v>2915</v>
      </c>
      <c r="O589" s="2326">
        <v>1600.40023141609</v>
      </c>
      <c r="P589" s="2331"/>
      <c r="Q589" s="2328">
        <v>2915</v>
      </c>
      <c r="R589" s="2329">
        <v>126.474535954923</v>
      </c>
      <c r="S589" s="2330"/>
      <c r="T589" s="2325">
        <v>2915</v>
      </c>
      <c r="U589" s="2326">
        <v>3570.0045561870402</v>
      </c>
      <c r="V589" s="2331"/>
      <c r="W589" s="2332">
        <v>2915</v>
      </c>
      <c r="X589" s="2329">
        <v>178.956838083832</v>
      </c>
      <c r="Y589" s="2330"/>
      <c r="Z589" s="2333">
        <v>2915</v>
      </c>
      <c r="AA589" s="2326">
        <v>2161.1654641650198</v>
      </c>
      <c r="AB589" s="2331"/>
      <c r="AC589" s="2332">
        <v>2915</v>
      </c>
      <c r="AD589" s="2329">
        <v>141.12833464355401</v>
      </c>
      <c r="AE589" s="2330"/>
      <c r="AF589" s="2334">
        <v>2915</v>
      </c>
      <c r="AG589" s="2335">
        <f t="shared" si="20"/>
        <v>1936.4014504035185</v>
      </c>
      <c r="AH589" s="2336"/>
      <c r="AI589" s="2334">
        <v>2915</v>
      </c>
      <c r="AJ589" s="2337">
        <f t="shared" si="21"/>
        <v>135.3829399393978</v>
      </c>
    </row>
    <row r="590" spans="2:36" x14ac:dyDescent="0.25">
      <c r="B590" s="2325">
        <v>2920</v>
      </c>
      <c r="C590" s="2326">
        <v>1394.1028773257899</v>
      </c>
      <c r="D590" s="2327"/>
      <c r="E590" s="2328">
        <v>2920</v>
      </c>
      <c r="F590" s="2329">
        <v>125.57896471286</v>
      </c>
      <c r="G590" s="2330"/>
      <c r="H590" s="2325">
        <v>2920</v>
      </c>
      <c r="I590" s="2326">
        <v>956.32208615053605</v>
      </c>
      <c r="J590" s="2331"/>
      <c r="K590" s="2328">
        <v>2920</v>
      </c>
      <c r="L590" s="2329">
        <v>104.773175448777</v>
      </c>
      <c r="M590" s="2330"/>
      <c r="N590" s="2325">
        <v>2920</v>
      </c>
      <c r="O590" s="2326">
        <v>1600.39510704606</v>
      </c>
      <c r="P590" s="2331"/>
      <c r="Q590" s="2328">
        <v>2920</v>
      </c>
      <c r="R590" s="2329">
        <v>126.473103122723</v>
      </c>
      <c r="S590" s="2330"/>
      <c r="T590" s="2325">
        <v>2920</v>
      </c>
      <c r="U590" s="2326">
        <v>3569.9883046022801</v>
      </c>
      <c r="V590" s="2331"/>
      <c r="W590" s="2332">
        <v>2920</v>
      </c>
      <c r="X590" s="2329">
        <v>178.95541695815999</v>
      </c>
      <c r="Y590" s="2330"/>
      <c r="Z590" s="2333">
        <v>2920</v>
      </c>
      <c r="AA590" s="2326">
        <v>2161.3254334890398</v>
      </c>
      <c r="AB590" s="2331"/>
      <c r="AC590" s="2332">
        <v>2920</v>
      </c>
      <c r="AD590" s="2329">
        <v>141.13165469604999</v>
      </c>
      <c r="AE590" s="2330"/>
      <c r="AF590" s="2334">
        <v>2920</v>
      </c>
      <c r="AG590" s="2335">
        <f t="shared" si="20"/>
        <v>1936.4267617227415</v>
      </c>
      <c r="AH590" s="2336"/>
      <c r="AI590" s="2334">
        <v>2920</v>
      </c>
      <c r="AJ590" s="2337">
        <f t="shared" si="21"/>
        <v>135.38246298771398</v>
      </c>
    </row>
    <row r="591" spans="2:36" x14ac:dyDescent="0.25">
      <c r="B591" s="2325">
        <v>2925</v>
      </c>
      <c r="C591" s="2326">
        <v>1394.0983965466701</v>
      </c>
      <c r="D591" s="2327"/>
      <c r="E591" s="2328">
        <v>2925</v>
      </c>
      <c r="F591" s="2329">
        <v>125.57744930322799</v>
      </c>
      <c r="G591" s="2330"/>
      <c r="H591" s="2325">
        <v>2925</v>
      </c>
      <c r="I591" s="2326">
        <v>956.31453015653994</v>
      </c>
      <c r="J591" s="2331"/>
      <c r="K591" s="2328">
        <v>2925</v>
      </c>
      <c r="L591" s="2329">
        <v>104.77184000536499</v>
      </c>
      <c r="M591" s="2330"/>
      <c r="N591" s="2325">
        <v>2925</v>
      </c>
      <c r="O591" s="2326">
        <v>1600.3899826760401</v>
      </c>
      <c r="P591" s="2331"/>
      <c r="Q591" s="2328">
        <v>2925</v>
      </c>
      <c r="R591" s="2329">
        <v>126.471670290524</v>
      </c>
      <c r="S591" s="2330"/>
      <c r="T591" s="2325">
        <v>2925</v>
      </c>
      <c r="U591" s="2326">
        <v>3569.97205301753</v>
      </c>
      <c r="V591" s="2331"/>
      <c r="W591" s="2332">
        <v>2925</v>
      </c>
      <c r="X591" s="2329">
        <v>178.953995832488</v>
      </c>
      <c r="Y591" s="2330"/>
      <c r="Z591" s="2333">
        <v>2925</v>
      </c>
      <c r="AA591" s="2326">
        <v>2161.4854028130599</v>
      </c>
      <c r="AB591" s="2331"/>
      <c r="AC591" s="2332">
        <v>2925</v>
      </c>
      <c r="AD591" s="2329">
        <v>141.13497474854501</v>
      </c>
      <c r="AE591" s="2330"/>
      <c r="AF591" s="2334">
        <v>2925</v>
      </c>
      <c r="AG591" s="2335">
        <f t="shared" si="20"/>
        <v>1936.4520730419681</v>
      </c>
      <c r="AH591" s="2336"/>
      <c r="AI591" s="2334">
        <v>2925</v>
      </c>
      <c r="AJ591" s="2337">
        <f t="shared" si="21"/>
        <v>135.38198603603001</v>
      </c>
    </row>
    <row r="592" spans="2:36" x14ac:dyDescent="0.25">
      <c r="B592" s="2325">
        <v>2930</v>
      </c>
      <c r="C592" s="2326">
        <v>1394.09391576756</v>
      </c>
      <c r="D592" s="2327"/>
      <c r="E592" s="2328">
        <v>2930</v>
      </c>
      <c r="F592" s="2329">
        <v>125.575933893597</v>
      </c>
      <c r="G592" s="2330"/>
      <c r="H592" s="2325">
        <v>2930</v>
      </c>
      <c r="I592" s="2326">
        <v>956.30697416254395</v>
      </c>
      <c r="J592" s="2331"/>
      <c r="K592" s="2328">
        <v>2930</v>
      </c>
      <c r="L592" s="2329">
        <v>104.770504561953</v>
      </c>
      <c r="M592" s="2330"/>
      <c r="N592" s="2325">
        <v>2930</v>
      </c>
      <c r="O592" s="2326">
        <v>1600.3848583060101</v>
      </c>
      <c r="P592" s="2331"/>
      <c r="Q592" s="2328">
        <v>2930</v>
      </c>
      <c r="R592" s="2329">
        <v>126.470237458325</v>
      </c>
      <c r="S592" s="2330"/>
      <c r="T592" s="2325">
        <v>2930</v>
      </c>
      <c r="U592" s="2326">
        <v>3569.9558014327699</v>
      </c>
      <c r="V592" s="2331"/>
      <c r="W592" s="2332">
        <v>2930</v>
      </c>
      <c r="X592" s="2329">
        <v>178.95257470681599</v>
      </c>
      <c r="Y592" s="2330"/>
      <c r="Z592" s="2333">
        <v>2930</v>
      </c>
      <c r="AA592" s="2326">
        <v>2161.6453721370799</v>
      </c>
      <c r="AB592" s="2331"/>
      <c r="AC592" s="2332">
        <v>2930</v>
      </c>
      <c r="AD592" s="2329">
        <v>141.13829480104101</v>
      </c>
      <c r="AE592" s="2330"/>
      <c r="AF592" s="2334">
        <v>2930</v>
      </c>
      <c r="AG592" s="2335">
        <f t="shared" si="20"/>
        <v>1936.4773843611929</v>
      </c>
      <c r="AH592" s="2336"/>
      <c r="AI592" s="2334">
        <v>2930</v>
      </c>
      <c r="AJ592" s="2337">
        <f t="shared" si="21"/>
        <v>135.38150908434642</v>
      </c>
    </row>
    <row r="593" spans="2:36" x14ac:dyDescent="0.25">
      <c r="B593" s="2325">
        <v>2935</v>
      </c>
      <c r="C593" s="2326">
        <v>1394.08943498844</v>
      </c>
      <c r="D593" s="2327"/>
      <c r="E593" s="2328">
        <v>2935</v>
      </c>
      <c r="F593" s="2329">
        <v>125.574418483966</v>
      </c>
      <c r="G593" s="2330"/>
      <c r="H593" s="2325">
        <v>2935</v>
      </c>
      <c r="I593" s="2326">
        <v>956.29941816854796</v>
      </c>
      <c r="J593" s="2331"/>
      <c r="K593" s="2328">
        <v>2935</v>
      </c>
      <c r="L593" s="2329">
        <v>104.769169118541</v>
      </c>
      <c r="M593" s="2330"/>
      <c r="N593" s="2325">
        <v>2935</v>
      </c>
      <c r="O593" s="2326">
        <v>1600.3797339359901</v>
      </c>
      <c r="P593" s="2331"/>
      <c r="Q593" s="2328">
        <v>2935</v>
      </c>
      <c r="R593" s="2329">
        <v>126.468804626126</v>
      </c>
      <c r="S593" s="2330"/>
      <c r="T593" s="2325">
        <v>2935</v>
      </c>
      <c r="U593" s="2326">
        <v>3569.9395498480199</v>
      </c>
      <c r="V593" s="2331"/>
      <c r="W593" s="2332">
        <v>2935</v>
      </c>
      <c r="X593" s="2329">
        <v>178.95115358114401</v>
      </c>
      <c r="Y593" s="2330"/>
      <c r="Z593" s="2333">
        <v>2935</v>
      </c>
      <c r="AA593" s="2326">
        <v>2161.8053414610999</v>
      </c>
      <c r="AB593" s="2331"/>
      <c r="AC593" s="2332">
        <v>2935</v>
      </c>
      <c r="AD593" s="2329">
        <v>141.141614853536</v>
      </c>
      <c r="AE593" s="2330"/>
      <c r="AF593" s="2334">
        <v>2935</v>
      </c>
      <c r="AG593" s="2335">
        <f t="shared" si="20"/>
        <v>1936.5026956804195</v>
      </c>
      <c r="AH593" s="2336"/>
      <c r="AI593" s="2334">
        <v>2935</v>
      </c>
      <c r="AJ593" s="2337">
        <f t="shared" si="21"/>
        <v>135.3810321326626</v>
      </c>
    </row>
    <row r="594" spans="2:36" x14ac:dyDescent="0.25">
      <c r="B594" s="2325">
        <v>2940</v>
      </c>
      <c r="C594" s="2326">
        <v>1394.0849542093299</v>
      </c>
      <c r="D594" s="2327"/>
      <c r="E594" s="2328">
        <v>2940</v>
      </c>
      <c r="F594" s="2329">
        <v>125.572903074335</v>
      </c>
      <c r="G594" s="2330"/>
      <c r="H594" s="2325">
        <v>2940</v>
      </c>
      <c r="I594" s="2326">
        <v>956.29186217455299</v>
      </c>
      <c r="J594" s="2331"/>
      <c r="K594" s="2328">
        <v>2940</v>
      </c>
      <c r="L594" s="2329">
        <v>104.76783367513001</v>
      </c>
      <c r="M594" s="2330"/>
      <c r="N594" s="2325">
        <v>2940</v>
      </c>
      <c r="O594" s="2326">
        <v>1600.3746095659601</v>
      </c>
      <c r="P594" s="2331"/>
      <c r="Q594" s="2328">
        <v>2940</v>
      </c>
      <c r="R594" s="2329">
        <v>126.46737179392601</v>
      </c>
      <c r="S594" s="2330"/>
      <c r="T594" s="2325">
        <v>2940</v>
      </c>
      <c r="U594" s="2326">
        <v>3569.9232982632602</v>
      </c>
      <c r="V594" s="2331"/>
      <c r="W594" s="2332">
        <v>2940</v>
      </c>
      <c r="X594" s="2329">
        <v>178.949732455473</v>
      </c>
      <c r="Y594" s="2330"/>
      <c r="Z594" s="2333">
        <v>2940</v>
      </c>
      <c r="AA594" s="2326">
        <v>2161.96531078513</v>
      </c>
      <c r="AB594" s="2331"/>
      <c r="AC594" s="2332">
        <v>2940</v>
      </c>
      <c r="AD594" s="2329">
        <v>141.14493490603201</v>
      </c>
      <c r="AE594" s="2330"/>
      <c r="AF594" s="2334">
        <v>2940</v>
      </c>
      <c r="AG594" s="2335">
        <f t="shared" si="20"/>
        <v>1936.5280069996465</v>
      </c>
      <c r="AH594" s="2336"/>
      <c r="AI594" s="2334">
        <v>2940</v>
      </c>
      <c r="AJ594" s="2337">
        <f t="shared" si="21"/>
        <v>135.38055518097923</v>
      </c>
    </row>
    <row r="595" spans="2:36" x14ac:dyDescent="0.25">
      <c r="B595" s="2325">
        <v>2945</v>
      </c>
      <c r="C595" s="2326">
        <v>1394.5966030872603</v>
      </c>
      <c r="D595" s="2327"/>
      <c r="E595" s="2328">
        <v>2945</v>
      </c>
      <c r="F595" s="2329">
        <v>125.74586258459885</v>
      </c>
      <c r="G595" s="2330"/>
      <c r="H595" s="2325">
        <v>2945</v>
      </c>
      <c r="I595" s="2326">
        <v>957.15424504372311</v>
      </c>
      <c r="J595" s="2331"/>
      <c r="K595" s="2328">
        <v>2945</v>
      </c>
      <c r="L595" s="2329">
        <v>104.92025116521489</v>
      </c>
      <c r="M595" s="2330"/>
      <c r="N595" s="2325">
        <v>2945</v>
      </c>
      <c r="O595" s="2326">
        <v>1600.9594668822779</v>
      </c>
      <c r="P595" s="2331"/>
      <c r="Q595" s="2328">
        <v>2945</v>
      </c>
      <c r="R595" s="2329">
        <v>126.63090455806397</v>
      </c>
      <c r="S595" s="2330"/>
      <c r="T595" s="2325">
        <v>2945</v>
      </c>
      <c r="U595" s="2326">
        <v>3571.7764365267658</v>
      </c>
      <c r="V595" s="2331"/>
      <c r="W595" s="2332">
        <v>2945</v>
      </c>
      <c r="X595" s="2329">
        <v>179.11189667026804</v>
      </c>
      <c r="Y595" s="2330"/>
      <c r="Z595" s="2333">
        <v>2945</v>
      </c>
      <c r="AA595" s="2326">
        <v>2143.7291082881866</v>
      </c>
      <c r="AB595" s="2331"/>
      <c r="AC595" s="2332">
        <v>2945</v>
      </c>
      <c r="AD595" s="2329">
        <v>140.76657076361789</v>
      </c>
      <c r="AE595" s="2330"/>
      <c r="AF595" s="2334">
        <v>2945</v>
      </c>
      <c r="AG595" s="2335">
        <f t="shared" si="20"/>
        <v>1933.643171965643</v>
      </c>
      <c r="AH595" s="2336"/>
      <c r="AI595" s="2334">
        <v>2945</v>
      </c>
      <c r="AJ595" s="2337">
        <f t="shared" si="21"/>
        <v>135.43509714835272</v>
      </c>
    </row>
    <row r="596" spans="2:36" x14ac:dyDescent="0.25">
      <c r="B596" s="2325">
        <v>2950</v>
      </c>
      <c r="C596" s="2326">
        <v>1394.3487601379968</v>
      </c>
      <c r="D596" s="2327"/>
      <c r="E596" s="2328">
        <v>2950</v>
      </c>
      <c r="F596" s="2329">
        <v>125.66217703437707</v>
      </c>
      <c r="G596" s="2330"/>
      <c r="H596" s="2325">
        <v>2950</v>
      </c>
      <c r="I596" s="2326">
        <v>956.73699945120518</v>
      </c>
      <c r="J596" s="2331"/>
      <c r="K596" s="2328">
        <v>2950</v>
      </c>
      <c r="L596" s="2329">
        <v>104.84650687568335</v>
      </c>
      <c r="M596" s="2330"/>
      <c r="N596" s="2325">
        <v>2950</v>
      </c>
      <c r="O596" s="2326">
        <v>1600.6764946418962</v>
      </c>
      <c r="P596" s="2331"/>
      <c r="Q596" s="2328">
        <v>2950</v>
      </c>
      <c r="R596" s="2329">
        <v>126.55178229806573</v>
      </c>
      <c r="S596" s="2330"/>
      <c r="T596" s="2325">
        <v>2950</v>
      </c>
      <c r="U596" s="2326">
        <v>3570.8818366963005</v>
      </c>
      <c r="V596" s="2331"/>
      <c r="W596" s="2332">
        <v>2950</v>
      </c>
      <c r="X596" s="2329">
        <v>179.03347494464205</v>
      </c>
      <c r="Y596" s="2330"/>
      <c r="Z596" s="2333">
        <v>2950</v>
      </c>
      <c r="AA596" s="2326">
        <v>2152.5269203735252</v>
      </c>
      <c r="AB596" s="2331"/>
      <c r="AC596" s="2332">
        <v>2950</v>
      </c>
      <c r="AD596" s="2329">
        <v>140.94897058074733</v>
      </c>
      <c r="AE596" s="2330"/>
      <c r="AF596" s="2334">
        <v>2950</v>
      </c>
      <c r="AG596" s="2335">
        <f t="shared" si="20"/>
        <v>1935.0342022601849</v>
      </c>
      <c r="AH596" s="2336"/>
      <c r="AI596" s="2334">
        <v>2950</v>
      </c>
      <c r="AJ596" s="2337">
        <f t="shared" si="21"/>
        <v>135.4085823467031</v>
      </c>
    </row>
    <row r="597" spans="2:36" x14ac:dyDescent="0.25">
      <c r="B597" s="2325">
        <v>2955</v>
      </c>
      <c r="C597" s="2326">
        <v>1394.1023172866308</v>
      </c>
      <c r="D597" s="2327"/>
      <c r="E597" s="2328">
        <v>2955</v>
      </c>
      <c r="F597" s="2329">
        <v>125.57882950465842</v>
      </c>
      <c r="G597" s="2330"/>
      <c r="H597" s="2325">
        <v>2955</v>
      </c>
      <c r="I597" s="2326">
        <v>956.32141978143625</v>
      </c>
      <c r="J597" s="2331"/>
      <c r="K597" s="2328">
        <v>2955</v>
      </c>
      <c r="L597" s="2329">
        <v>104.77305748802713</v>
      </c>
      <c r="M597" s="2330"/>
      <c r="N597" s="2325">
        <v>2955</v>
      </c>
      <c r="O597" s="2326">
        <v>1600.3946542904778</v>
      </c>
      <c r="P597" s="2331"/>
      <c r="Q597" s="2328">
        <v>2955</v>
      </c>
      <c r="R597" s="2329">
        <v>126.47297652710739</v>
      </c>
      <c r="S597" s="2330"/>
      <c r="T597" s="2325">
        <v>2955</v>
      </c>
      <c r="U597" s="2326">
        <v>3569.9879995347269</v>
      </c>
      <c r="V597" s="2331"/>
      <c r="W597" s="2332">
        <v>2955</v>
      </c>
      <c r="X597" s="2329">
        <v>178.9553130326903</v>
      </c>
      <c r="Y597" s="2330"/>
      <c r="Z597" s="2333">
        <v>2955</v>
      </c>
      <c r="AA597" s="2326">
        <v>2161.3252331947042</v>
      </c>
      <c r="AB597" s="2331"/>
      <c r="AC597" s="2332">
        <v>2955</v>
      </c>
      <c r="AD597" s="2329">
        <v>141.13157346800031</v>
      </c>
      <c r="AE597" s="2330"/>
      <c r="AF597" s="2334">
        <v>2955</v>
      </c>
      <c r="AG597" s="2335">
        <f t="shared" si="20"/>
        <v>1936.4263248175951</v>
      </c>
      <c r="AH597" s="2336"/>
      <c r="AI597" s="2334">
        <v>2955</v>
      </c>
      <c r="AJ597" s="2337">
        <f t="shared" si="21"/>
        <v>135.38235000409671</v>
      </c>
    </row>
    <row r="598" spans="2:36" x14ac:dyDescent="0.25">
      <c r="B598" s="2325">
        <v>2960</v>
      </c>
      <c r="C598" s="2326">
        <v>1394.0804734302101</v>
      </c>
      <c r="D598" s="2327"/>
      <c r="E598" s="2328">
        <v>2960</v>
      </c>
      <c r="F598" s="2329">
        <v>125.571387664703</v>
      </c>
      <c r="G598" s="2330"/>
      <c r="H598" s="2325">
        <v>2960</v>
      </c>
      <c r="I598" s="2326">
        <v>956.284306180557</v>
      </c>
      <c r="J598" s="2331"/>
      <c r="K598" s="2328">
        <v>2960</v>
      </c>
      <c r="L598" s="2329">
        <v>104.766498231718</v>
      </c>
      <c r="M598" s="2330"/>
      <c r="N598" s="2325">
        <v>2960</v>
      </c>
      <c r="O598" s="2326">
        <v>1600.3694851959301</v>
      </c>
      <c r="P598" s="2331"/>
      <c r="Q598" s="2328">
        <v>2960</v>
      </c>
      <c r="R598" s="2329">
        <v>126.46593896172701</v>
      </c>
      <c r="S598" s="2330"/>
      <c r="T598" s="2325">
        <v>2960</v>
      </c>
      <c r="U598" s="2326">
        <v>3569.9070466785001</v>
      </c>
      <c r="V598" s="2331"/>
      <c r="W598" s="2332">
        <v>2960</v>
      </c>
      <c r="X598" s="2329">
        <v>178.94831132980099</v>
      </c>
      <c r="Y598" s="2330"/>
      <c r="Z598" s="2333">
        <v>2960</v>
      </c>
      <c r="AA598" s="2326">
        <v>2162.12528010915</v>
      </c>
      <c r="AB598" s="2331"/>
      <c r="AC598" s="2332">
        <v>2960</v>
      </c>
      <c r="AD598" s="2329">
        <v>141.14825495852699</v>
      </c>
      <c r="AE598" s="2330"/>
      <c r="AF598" s="2334">
        <v>2960</v>
      </c>
      <c r="AG598" s="2335">
        <f t="shared" si="20"/>
        <v>1936.5533183188695</v>
      </c>
      <c r="AH598" s="2336"/>
      <c r="AI598" s="2334">
        <v>2960</v>
      </c>
      <c r="AJ598" s="2337">
        <f t="shared" si="21"/>
        <v>135.38007822929518</v>
      </c>
    </row>
    <row r="599" spans="2:36" x14ac:dyDescent="0.25">
      <c r="B599" s="2325">
        <v>2965</v>
      </c>
      <c r="C599" s="2326">
        <v>1394.0759926511</v>
      </c>
      <c r="D599" s="2327"/>
      <c r="E599" s="2328">
        <v>2965</v>
      </c>
      <c r="F599" s="2329">
        <v>125.569872255072</v>
      </c>
      <c r="G599" s="2330"/>
      <c r="H599" s="2325">
        <v>2965</v>
      </c>
      <c r="I599" s="2326">
        <v>956.276750186561</v>
      </c>
      <c r="J599" s="2331"/>
      <c r="K599" s="2328">
        <v>2965</v>
      </c>
      <c r="L599" s="2329">
        <v>104.765162788306</v>
      </c>
      <c r="M599" s="2330"/>
      <c r="N599" s="2325">
        <v>2965</v>
      </c>
      <c r="O599" s="2326">
        <v>1600.3643608259099</v>
      </c>
      <c r="P599" s="2331"/>
      <c r="Q599" s="2328">
        <v>2965</v>
      </c>
      <c r="R599" s="2329">
        <v>126.464506129528</v>
      </c>
      <c r="S599" s="2330"/>
      <c r="T599" s="2325">
        <v>2965</v>
      </c>
      <c r="U599" s="2326">
        <v>3569.8907950937501</v>
      </c>
      <c r="V599" s="2331"/>
      <c r="W599" s="2332">
        <v>2965</v>
      </c>
      <c r="X599" s="2329">
        <v>178.94689020412901</v>
      </c>
      <c r="Y599" s="2330"/>
      <c r="Z599" s="2333">
        <v>2965</v>
      </c>
      <c r="AA599" s="2326">
        <v>2162.2852494331701</v>
      </c>
      <c r="AB599" s="2331"/>
      <c r="AC599" s="2332">
        <v>2965</v>
      </c>
      <c r="AD599" s="2329">
        <v>141.151575011023</v>
      </c>
      <c r="AE599" s="2330"/>
      <c r="AF599" s="2334">
        <v>2965</v>
      </c>
      <c r="AG599" s="2335">
        <f t="shared" si="20"/>
        <v>1936.5786296380982</v>
      </c>
      <c r="AH599" s="2336"/>
      <c r="AI599" s="2334">
        <v>2965</v>
      </c>
      <c r="AJ599" s="2337">
        <f t="shared" si="21"/>
        <v>135.37960127761161</v>
      </c>
    </row>
    <row r="600" spans="2:36" x14ac:dyDescent="0.25">
      <c r="B600" s="2325">
        <v>2970</v>
      </c>
      <c r="C600" s="2326">
        <v>1394.07151187198</v>
      </c>
      <c r="D600" s="2327"/>
      <c r="E600" s="2328">
        <v>2970</v>
      </c>
      <c r="F600" s="2329">
        <v>125.568356845441</v>
      </c>
      <c r="G600" s="2330"/>
      <c r="H600" s="2325">
        <v>2970</v>
      </c>
      <c r="I600" s="2326">
        <v>956.26919419256501</v>
      </c>
      <c r="J600" s="2331"/>
      <c r="K600" s="2328">
        <v>2970</v>
      </c>
      <c r="L600" s="2329">
        <v>104.763827344894</v>
      </c>
      <c r="M600" s="2330"/>
      <c r="N600" s="2325">
        <v>2970</v>
      </c>
      <c r="O600" s="2326">
        <v>1600.3592364558799</v>
      </c>
      <c r="P600" s="2331"/>
      <c r="Q600" s="2328">
        <v>2970</v>
      </c>
      <c r="R600" s="2329">
        <v>126.463073297329</v>
      </c>
      <c r="S600" s="2330"/>
      <c r="T600" s="2325">
        <v>2970</v>
      </c>
      <c r="U600" s="2326">
        <v>3569.87454350899</v>
      </c>
      <c r="V600" s="2331"/>
      <c r="W600" s="2332">
        <v>2970</v>
      </c>
      <c r="X600" s="2329">
        <v>178.94546907845699</v>
      </c>
      <c r="Y600" s="2330"/>
      <c r="Z600" s="2333">
        <v>2970</v>
      </c>
      <c r="AA600" s="2326">
        <v>2162.4452187571901</v>
      </c>
      <c r="AB600" s="2331"/>
      <c r="AC600" s="2332">
        <v>2970</v>
      </c>
      <c r="AD600" s="2329">
        <v>141.15489506351801</v>
      </c>
      <c r="AE600" s="2330"/>
      <c r="AF600" s="2334">
        <v>2970</v>
      </c>
      <c r="AG600" s="2335">
        <f t="shared" si="20"/>
        <v>1936.6039409573209</v>
      </c>
      <c r="AH600" s="2336"/>
      <c r="AI600" s="2334">
        <v>2970</v>
      </c>
      <c r="AJ600" s="2337">
        <f t="shared" si="21"/>
        <v>135.37912432592779</v>
      </c>
    </row>
    <row r="601" spans="2:36" x14ac:dyDescent="0.25">
      <c r="B601" s="2325">
        <v>2975</v>
      </c>
      <c r="C601" s="2326">
        <v>1394.0670310928599</v>
      </c>
      <c r="D601" s="2327"/>
      <c r="E601" s="2328">
        <v>2975</v>
      </c>
      <c r="F601" s="2329">
        <v>125.56684143581001</v>
      </c>
      <c r="G601" s="2330"/>
      <c r="H601" s="2325">
        <v>2975</v>
      </c>
      <c r="I601" s="2326">
        <v>956.26163819856902</v>
      </c>
      <c r="J601" s="2331"/>
      <c r="K601" s="2328">
        <v>2975</v>
      </c>
      <c r="L601" s="2329">
        <v>104.76249190148199</v>
      </c>
      <c r="M601" s="2330"/>
      <c r="N601" s="2325">
        <v>2975</v>
      </c>
      <c r="O601" s="2326">
        <v>1600.3541120858599</v>
      </c>
      <c r="P601" s="2331"/>
      <c r="Q601" s="2328">
        <v>2975</v>
      </c>
      <c r="R601" s="2329">
        <v>126.46164046512899</v>
      </c>
      <c r="S601" s="2330"/>
      <c r="T601" s="2325">
        <v>2975</v>
      </c>
      <c r="U601" s="2326">
        <v>3569.8582919242399</v>
      </c>
      <c r="V601" s="2331"/>
      <c r="W601" s="2332">
        <v>2975</v>
      </c>
      <c r="X601" s="2329">
        <v>178.94404795278501</v>
      </c>
      <c r="Y601" s="2330"/>
      <c r="Z601" s="2333">
        <v>2975</v>
      </c>
      <c r="AA601" s="2326">
        <v>2162.6051880812101</v>
      </c>
      <c r="AB601" s="2331"/>
      <c r="AC601" s="2332">
        <v>2975</v>
      </c>
      <c r="AD601" s="2329">
        <v>141.15821511601399</v>
      </c>
      <c r="AE601" s="2330"/>
      <c r="AF601" s="2334">
        <v>2975</v>
      </c>
      <c r="AG601" s="2335">
        <f t="shared" si="20"/>
        <v>1936.6292522765477</v>
      </c>
      <c r="AH601" s="2336"/>
      <c r="AI601" s="2334">
        <v>2975</v>
      </c>
      <c r="AJ601" s="2337">
        <f t="shared" si="21"/>
        <v>135.37864737424397</v>
      </c>
    </row>
    <row r="602" spans="2:36" x14ac:dyDescent="0.25">
      <c r="B602" s="2325">
        <v>2980</v>
      </c>
      <c r="C602" s="2326">
        <v>1394.0625503137501</v>
      </c>
      <c r="D602" s="2327"/>
      <c r="E602" s="2328">
        <v>2980</v>
      </c>
      <c r="F602" s="2329">
        <v>125.565326026178</v>
      </c>
      <c r="G602" s="2330"/>
      <c r="H602" s="2325">
        <v>2980</v>
      </c>
      <c r="I602" s="2326">
        <v>956.25408220457405</v>
      </c>
      <c r="J602" s="2331"/>
      <c r="K602" s="2328">
        <v>2980</v>
      </c>
      <c r="L602" s="2329">
        <v>104.76115645807</v>
      </c>
      <c r="M602" s="2330"/>
      <c r="N602" s="2325">
        <v>2980</v>
      </c>
      <c r="O602" s="2326">
        <v>1600.3489877158299</v>
      </c>
      <c r="P602" s="2331"/>
      <c r="Q602" s="2328">
        <v>2980</v>
      </c>
      <c r="R602" s="2329">
        <v>126.46020763292999</v>
      </c>
      <c r="S602" s="2330"/>
      <c r="T602" s="2325">
        <v>2980</v>
      </c>
      <c r="U602" s="2326">
        <v>3569.8420403394798</v>
      </c>
      <c r="V602" s="2331"/>
      <c r="W602" s="2332">
        <v>2980</v>
      </c>
      <c r="X602" s="2329">
        <v>178.942626827113</v>
      </c>
      <c r="Y602" s="2330"/>
      <c r="Z602" s="2333">
        <v>2980</v>
      </c>
      <c r="AA602" s="2326">
        <v>2162.7651574052302</v>
      </c>
      <c r="AB602" s="2331"/>
      <c r="AC602" s="2332">
        <v>2980</v>
      </c>
      <c r="AD602" s="2329">
        <v>141.161535168509</v>
      </c>
      <c r="AE602" s="2330"/>
      <c r="AF602" s="2334">
        <v>2980</v>
      </c>
      <c r="AG602" s="2335">
        <f t="shared" si="20"/>
        <v>1936.654563595773</v>
      </c>
      <c r="AH602" s="2336"/>
      <c r="AI602" s="2334">
        <v>2980</v>
      </c>
      <c r="AJ602" s="2337">
        <f t="shared" si="21"/>
        <v>135.37817042256</v>
      </c>
    </row>
    <row r="603" spans="2:36" x14ac:dyDescent="0.25">
      <c r="B603" s="2325">
        <v>2985</v>
      </c>
      <c r="C603" s="2326">
        <v>1394.05806953463</v>
      </c>
      <c r="D603" s="2327"/>
      <c r="E603" s="2328">
        <v>2985</v>
      </c>
      <c r="F603" s="2329">
        <v>125.563810616547</v>
      </c>
      <c r="G603" s="2330"/>
      <c r="H603" s="2325">
        <v>2985</v>
      </c>
      <c r="I603" s="2326">
        <v>956.24652621057805</v>
      </c>
      <c r="J603" s="2331"/>
      <c r="K603" s="2328">
        <v>2985</v>
      </c>
      <c r="L603" s="2329">
        <v>104.759821014658</v>
      </c>
      <c r="M603" s="2330"/>
      <c r="N603" s="2325">
        <v>2985</v>
      </c>
      <c r="O603" s="2326">
        <v>1600.3438633457999</v>
      </c>
      <c r="P603" s="2331"/>
      <c r="Q603" s="2328">
        <v>2985</v>
      </c>
      <c r="R603" s="2329">
        <v>126.45877480073101</v>
      </c>
      <c r="S603" s="2330"/>
      <c r="T603" s="2325">
        <v>2985</v>
      </c>
      <c r="U603" s="2326">
        <v>3569.8257887547202</v>
      </c>
      <c r="V603" s="2331"/>
      <c r="W603" s="2332">
        <v>2985</v>
      </c>
      <c r="X603" s="2329">
        <v>178.94120570144099</v>
      </c>
      <c r="Y603" s="2330"/>
      <c r="Z603" s="2333">
        <v>2985</v>
      </c>
      <c r="AA603" s="2326">
        <v>2162.9251267292502</v>
      </c>
      <c r="AB603" s="2331"/>
      <c r="AC603" s="2332">
        <v>2985</v>
      </c>
      <c r="AD603" s="2329">
        <v>141.16485522100501</v>
      </c>
      <c r="AE603" s="2330"/>
      <c r="AF603" s="2334">
        <v>2985</v>
      </c>
      <c r="AG603" s="2335">
        <f t="shared" si="20"/>
        <v>1936.6798749149959</v>
      </c>
      <c r="AH603" s="2336"/>
      <c r="AI603" s="2334">
        <v>2985</v>
      </c>
      <c r="AJ603" s="2337">
        <f t="shared" si="21"/>
        <v>135.37769347087641</v>
      </c>
    </row>
    <row r="604" spans="2:36" x14ac:dyDescent="0.25">
      <c r="B604" s="2325">
        <v>2990</v>
      </c>
      <c r="C604" s="2326">
        <v>1394.05358875552</v>
      </c>
      <c r="D604" s="2327"/>
      <c r="E604" s="2328">
        <v>2990</v>
      </c>
      <c r="F604" s="2329">
        <v>125.562295206916</v>
      </c>
      <c r="G604" s="2330"/>
      <c r="H604" s="2325">
        <v>2990</v>
      </c>
      <c r="I604" s="2326">
        <v>956.23897021658195</v>
      </c>
      <c r="J604" s="2331"/>
      <c r="K604" s="2328">
        <v>2990</v>
      </c>
      <c r="L604" s="2329">
        <v>104.758485571246</v>
      </c>
      <c r="M604" s="2330"/>
      <c r="N604" s="2325">
        <v>2990</v>
      </c>
      <c r="O604" s="2326">
        <v>1600.33873897578</v>
      </c>
      <c r="P604" s="2331"/>
      <c r="Q604" s="2328">
        <v>2990</v>
      </c>
      <c r="R604" s="2329">
        <v>126.45734196853201</v>
      </c>
      <c r="S604" s="2330"/>
      <c r="T604" s="2325">
        <v>2990</v>
      </c>
      <c r="U604" s="2326">
        <v>3569.8095371699701</v>
      </c>
      <c r="V604" s="2331"/>
      <c r="W604" s="2332">
        <v>2990</v>
      </c>
      <c r="X604" s="2329">
        <v>178.93978457577001</v>
      </c>
      <c r="Y604" s="2330"/>
      <c r="Z604" s="2333">
        <v>2990</v>
      </c>
      <c r="AA604" s="2326">
        <v>2163.0850960532798</v>
      </c>
      <c r="AB604" s="2331"/>
      <c r="AC604" s="2332">
        <v>2990</v>
      </c>
      <c r="AD604" s="2329">
        <v>141.1681752735</v>
      </c>
      <c r="AE604" s="2330"/>
      <c r="AF604" s="2334">
        <v>2990</v>
      </c>
      <c r="AG604" s="2335">
        <f t="shared" si="20"/>
        <v>1936.7051862342262</v>
      </c>
      <c r="AH604" s="2336"/>
      <c r="AI604" s="2334">
        <v>2990</v>
      </c>
      <c r="AJ604" s="2337">
        <f t="shared" si="21"/>
        <v>135.37721651919281</v>
      </c>
    </row>
    <row r="605" spans="2:36" x14ac:dyDescent="0.25">
      <c r="B605" s="2325">
        <v>2995</v>
      </c>
      <c r="C605" s="2326">
        <v>1394.0491079763999</v>
      </c>
      <c r="D605" s="2327"/>
      <c r="E605" s="2328">
        <v>2995</v>
      </c>
      <c r="F605" s="2329">
        <v>125.56077979728499</v>
      </c>
      <c r="G605" s="2330"/>
      <c r="H605" s="2325">
        <v>2995</v>
      </c>
      <c r="I605" s="2326">
        <v>956.23141422258595</v>
      </c>
      <c r="J605" s="2331"/>
      <c r="K605" s="2328">
        <v>2995</v>
      </c>
      <c r="L605" s="2329">
        <v>104.757150127834</v>
      </c>
      <c r="M605" s="2330"/>
      <c r="N605" s="2325">
        <v>2995</v>
      </c>
      <c r="O605" s="2326">
        <v>1600.33361460575</v>
      </c>
      <c r="P605" s="2331"/>
      <c r="Q605" s="2328">
        <v>2995</v>
      </c>
      <c r="R605" s="2329">
        <v>126.455909136332</v>
      </c>
      <c r="S605" s="2330"/>
      <c r="T605" s="2325">
        <v>2995</v>
      </c>
      <c r="U605" s="2326">
        <v>3569.79328558521</v>
      </c>
      <c r="V605" s="2331"/>
      <c r="W605" s="2332">
        <v>2995</v>
      </c>
      <c r="X605" s="2329">
        <v>178.938363450098</v>
      </c>
      <c r="Y605" s="2330"/>
      <c r="Z605" s="2333">
        <v>2995</v>
      </c>
      <c r="AA605" s="2326">
        <v>2163.2450653772999</v>
      </c>
      <c r="AB605" s="2331"/>
      <c r="AC605" s="2332">
        <v>2995</v>
      </c>
      <c r="AD605" s="2329">
        <v>141.17149532599601</v>
      </c>
      <c r="AE605" s="2330"/>
      <c r="AF605" s="2334">
        <v>2995</v>
      </c>
      <c r="AG605" s="2335">
        <f t="shared" si="20"/>
        <v>1936.7304975534491</v>
      </c>
      <c r="AH605" s="2336"/>
      <c r="AI605" s="2334">
        <v>2995</v>
      </c>
      <c r="AJ605" s="2337">
        <f t="shared" si="21"/>
        <v>135.37673956750899</v>
      </c>
    </row>
    <row r="606" spans="2:36" x14ac:dyDescent="0.25">
      <c r="B606" s="2325">
        <v>3000</v>
      </c>
      <c r="C606" s="2326">
        <v>1394.0446271972901</v>
      </c>
      <c r="D606" s="2327"/>
      <c r="E606" s="2328">
        <v>3000</v>
      </c>
      <c r="F606" s="2329">
        <v>125.559264387653</v>
      </c>
      <c r="G606" s="2330"/>
      <c r="H606" s="2325">
        <v>3000</v>
      </c>
      <c r="I606" s="2326">
        <v>956.22385822858996</v>
      </c>
      <c r="J606" s="2331"/>
      <c r="K606" s="2328">
        <v>3000</v>
      </c>
      <c r="L606" s="2329">
        <v>104.75581468442201</v>
      </c>
      <c r="M606" s="2330"/>
      <c r="N606" s="2325">
        <v>3000</v>
      </c>
      <c r="O606" s="2326">
        <v>1600.32849023573</v>
      </c>
      <c r="P606" s="2331"/>
      <c r="Q606" s="2328">
        <v>3000</v>
      </c>
      <c r="R606" s="2329">
        <v>126.454476304133</v>
      </c>
      <c r="S606" s="2330"/>
      <c r="T606" s="2325">
        <v>3000</v>
      </c>
      <c r="U606" s="2326">
        <v>3569.7770340004599</v>
      </c>
      <c r="V606" s="2331"/>
      <c r="W606" s="2332">
        <v>3000</v>
      </c>
      <c r="X606" s="2329">
        <v>178.93694232442601</v>
      </c>
      <c r="Y606" s="2330"/>
      <c r="Z606" s="2333">
        <v>3000</v>
      </c>
      <c r="AA606" s="2326">
        <v>2163.4050347013199</v>
      </c>
      <c r="AB606" s="2331"/>
      <c r="AC606" s="2332">
        <v>3000</v>
      </c>
      <c r="AD606" s="2329">
        <v>141.17481537849099</v>
      </c>
      <c r="AE606" s="2330"/>
      <c r="AF606" s="2334">
        <v>3000</v>
      </c>
      <c r="AG606" s="2335">
        <f t="shared" si="20"/>
        <v>1936.7558088726778</v>
      </c>
      <c r="AH606" s="2336"/>
      <c r="AI606" s="2334">
        <v>3000</v>
      </c>
      <c r="AJ606" s="2337">
        <f t="shared" si="21"/>
        <v>135.376262615825</v>
      </c>
    </row>
    <row r="607" spans="2:36" x14ac:dyDescent="0.25">
      <c r="B607" s="2325">
        <v>3005</v>
      </c>
      <c r="C607" s="2326">
        <v>1394.04014641817</v>
      </c>
      <c r="D607" s="2327"/>
      <c r="E607" s="2328">
        <v>3005</v>
      </c>
      <c r="F607" s="2329">
        <v>125.557748978022</v>
      </c>
      <c r="G607" s="2330"/>
      <c r="H607" s="2325">
        <v>3005</v>
      </c>
      <c r="I607" s="2326">
        <v>956.21630223459499</v>
      </c>
      <c r="J607" s="2331"/>
      <c r="K607" s="2328">
        <v>3005</v>
      </c>
      <c r="L607" s="2329">
        <v>104.75447924101</v>
      </c>
      <c r="M607" s="2330"/>
      <c r="N607" s="2325">
        <v>3005</v>
      </c>
      <c r="O607" s="2326">
        <v>1600.3233658657</v>
      </c>
      <c r="P607" s="2331"/>
      <c r="Q607" s="2328">
        <v>3005</v>
      </c>
      <c r="R607" s="2329">
        <v>126.453043471934</v>
      </c>
      <c r="S607" s="2330"/>
      <c r="T607" s="2325">
        <v>3005</v>
      </c>
      <c r="U607" s="2326">
        <v>3569.7607824156999</v>
      </c>
      <c r="V607" s="2331"/>
      <c r="W607" s="2332">
        <v>3005</v>
      </c>
      <c r="X607" s="2329">
        <v>178.935521198754</v>
      </c>
      <c r="Y607" s="2330"/>
      <c r="Z607" s="2333">
        <v>3005</v>
      </c>
      <c r="AA607" s="2326">
        <v>2163.5650040253399</v>
      </c>
      <c r="AB607" s="2331"/>
      <c r="AC607" s="2332">
        <v>3005</v>
      </c>
      <c r="AD607" s="2329">
        <v>141.178135430987</v>
      </c>
      <c r="AE607" s="2330"/>
      <c r="AF607" s="2334">
        <v>3005</v>
      </c>
      <c r="AG607" s="2335">
        <f t="shared" si="20"/>
        <v>1936.7811201919008</v>
      </c>
      <c r="AH607" s="2336"/>
      <c r="AI607" s="2334">
        <v>3005</v>
      </c>
      <c r="AJ607" s="2337">
        <f t="shared" si="21"/>
        <v>135.3757856641414</v>
      </c>
    </row>
    <row r="608" spans="2:36" x14ac:dyDescent="0.25">
      <c r="B608" s="2325">
        <v>3010</v>
      </c>
      <c r="C608" s="2326">
        <v>1394.5966030872603</v>
      </c>
      <c r="D608" s="2327"/>
      <c r="E608" s="2328">
        <v>3010</v>
      </c>
      <c r="F608" s="2329">
        <v>125.74586258459885</v>
      </c>
      <c r="G608" s="2330"/>
      <c r="H608" s="2325">
        <v>3010</v>
      </c>
      <c r="I608" s="2326">
        <v>957.15424504372311</v>
      </c>
      <c r="J608" s="2331"/>
      <c r="K608" s="2328">
        <v>3010</v>
      </c>
      <c r="L608" s="2329">
        <v>104.92025116521489</v>
      </c>
      <c r="M608" s="2330"/>
      <c r="N608" s="2325">
        <v>3010</v>
      </c>
      <c r="O608" s="2326">
        <v>1600.9594668822779</v>
      </c>
      <c r="P608" s="2331"/>
      <c r="Q608" s="2328">
        <v>3010</v>
      </c>
      <c r="R608" s="2329">
        <v>126.63090455806397</v>
      </c>
      <c r="S608" s="2330"/>
      <c r="T608" s="2325">
        <v>3010</v>
      </c>
      <c r="U608" s="2326">
        <v>3571.7764365267658</v>
      </c>
      <c r="V608" s="2331"/>
      <c r="W608" s="2332">
        <v>3010</v>
      </c>
      <c r="X608" s="2329">
        <v>179.11189667026804</v>
      </c>
      <c r="Y608" s="2330"/>
      <c r="Z608" s="2333">
        <v>3010</v>
      </c>
      <c r="AA608" s="2326">
        <v>2143.7291082881866</v>
      </c>
      <c r="AB608" s="2331"/>
      <c r="AC608" s="2332">
        <v>3010</v>
      </c>
      <c r="AD608" s="2329">
        <v>140.76657076361789</v>
      </c>
      <c r="AE608" s="2330"/>
      <c r="AF608" s="2334">
        <v>3010</v>
      </c>
      <c r="AG608" s="2335">
        <f t="shared" si="20"/>
        <v>1933.643171965643</v>
      </c>
      <c r="AH608" s="2336"/>
      <c r="AI608" s="2334">
        <v>3010</v>
      </c>
      <c r="AJ608" s="2337">
        <f t="shared" si="21"/>
        <v>135.43509714835272</v>
      </c>
    </row>
    <row r="609" spans="2:36" x14ac:dyDescent="0.25">
      <c r="B609" s="2325">
        <v>3015</v>
      </c>
      <c r="C609" s="2326">
        <v>1394.3487601379968</v>
      </c>
      <c r="D609" s="2327"/>
      <c r="E609" s="2328">
        <v>3015</v>
      </c>
      <c r="F609" s="2329">
        <v>125.66217703437707</v>
      </c>
      <c r="G609" s="2330"/>
      <c r="H609" s="2325">
        <v>3015</v>
      </c>
      <c r="I609" s="2326">
        <v>956.73699945120518</v>
      </c>
      <c r="J609" s="2331"/>
      <c r="K609" s="2328">
        <v>3015</v>
      </c>
      <c r="L609" s="2329">
        <v>104.84650687568335</v>
      </c>
      <c r="M609" s="2330"/>
      <c r="N609" s="2325">
        <v>3015</v>
      </c>
      <c r="O609" s="2326">
        <v>1600.6764946418962</v>
      </c>
      <c r="P609" s="2331"/>
      <c r="Q609" s="2328">
        <v>3015</v>
      </c>
      <c r="R609" s="2329">
        <v>126.55178229806573</v>
      </c>
      <c r="S609" s="2330"/>
      <c r="T609" s="2325">
        <v>3015</v>
      </c>
      <c r="U609" s="2326">
        <v>3570.8818366963005</v>
      </c>
      <c r="V609" s="2331"/>
      <c r="W609" s="2332">
        <v>3015</v>
      </c>
      <c r="X609" s="2329">
        <v>179.03347494464205</v>
      </c>
      <c r="Y609" s="2330"/>
      <c r="Z609" s="2333">
        <v>3015</v>
      </c>
      <c r="AA609" s="2326">
        <v>2152.5269203735252</v>
      </c>
      <c r="AB609" s="2331"/>
      <c r="AC609" s="2332">
        <v>3015</v>
      </c>
      <c r="AD609" s="2329">
        <v>140.94897058074733</v>
      </c>
      <c r="AE609" s="2330"/>
      <c r="AF609" s="2334">
        <v>3015</v>
      </c>
      <c r="AG609" s="2335">
        <f t="shared" si="20"/>
        <v>1935.0342022601849</v>
      </c>
      <c r="AH609" s="2336"/>
      <c r="AI609" s="2334">
        <v>3015</v>
      </c>
      <c r="AJ609" s="2337">
        <f t="shared" si="21"/>
        <v>135.4085823467031</v>
      </c>
    </row>
    <row r="610" spans="2:36" x14ac:dyDescent="0.25">
      <c r="B610" s="2325">
        <v>3020</v>
      </c>
      <c r="C610" s="2326">
        <v>1394.1023172866308</v>
      </c>
      <c r="D610" s="2327"/>
      <c r="E610" s="2328">
        <v>3020</v>
      </c>
      <c r="F610" s="2329">
        <v>125.57882950465842</v>
      </c>
      <c r="G610" s="2330"/>
      <c r="H610" s="2325">
        <v>3020</v>
      </c>
      <c r="I610" s="2326">
        <v>956.32141978143625</v>
      </c>
      <c r="J610" s="2331"/>
      <c r="K610" s="2328">
        <v>3020</v>
      </c>
      <c r="L610" s="2329">
        <v>104.77305748802713</v>
      </c>
      <c r="M610" s="2330"/>
      <c r="N610" s="2325">
        <v>3020</v>
      </c>
      <c r="O610" s="2326">
        <v>1600.3946542904778</v>
      </c>
      <c r="P610" s="2331"/>
      <c r="Q610" s="2328">
        <v>3020</v>
      </c>
      <c r="R610" s="2329">
        <v>126.47297652710739</v>
      </c>
      <c r="S610" s="2330"/>
      <c r="T610" s="2325">
        <v>3020</v>
      </c>
      <c r="U610" s="2326">
        <v>3569.9879995347269</v>
      </c>
      <c r="V610" s="2331"/>
      <c r="W610" s="2332">
        <v>3020</v>
      </c>
      <c r="X610" s="2329">
        <v>178.9553130326903</v>
      </c>
      <c r="Y610" s="2330"/>
      <c r="Z610" s="2333">
        <v>3020</v>
      </c>
      <c r="AA610" s="2326">
        <v>2161.3252331947042</v>
      </c>
      <c r="AB610" s="2331"/>
      <c r="AC610" s="2332">
        <v>3020</v>
      </c>
      <c r="AD610" s="2329">
        <v>141.13157346800031</v>
      </c>
      <c r="AE610" s="2330"/>
      <c r="AF610" s="2334">
        <v>3020</v>
      </c>
      <c r="AG610" s="2335">
        <f t="shared" si="20"/>
        <v>1936.4263248175951</v>
      </c>
      <c r="AH610" s="2336"/>
      <c r="AI610" s="2334">
        <v>3020</v>
      </c>
      <c r="AJ610" s="2337">
        <f t="shared" si="21"/>
        <v>135.38235000409671</v>
      </c>
    </row>
    <row r="611" spans="2:36" x14ac:dyDescent="0.25">
      <c r="B611" s="2325">
        <v>3025</v>
      </c>
      <c r="C611" s="2326">
        <v>1394.03566563905</v>
      </c>
      <c r="D611" s="2327"/>
      <c r="E611" s="2328">
        <v>3025</v>
      </c>
      <c r="F611" s="2329">
        <v>125.55623356839099</v>
      </c>
      <c r="G611" s="2330"/>
      <c r="H611" s="2325">
        <v>3025</v>
      </c>
      <c r="I611" s="2326">
        <v>956.208746240599</v>
      </c>
      <c r="J611" s="2331"/>
      <c r="K611" s="2328">
        <v>3025</v>
      </c>
      <c r="L611" s="2329">
        <v>104.753143797598</v>
      </c>
      <c r="M611" s="2330"/>
      <c r="N611" s="2325">
        <v>3025</v>
      </c>
      <c r="O611" s="2326">
        <v>1600.31824149568</v>
      </c>
      <c r="P611" s="2331"/>
      <c r="Q611" s="2328">
        <v>3025</v>
      </c>
      <c r="R611" s="2329">
        <v>126.45161063973499</v>
      </c>
      <c r="S611" s="2330"/>
      <c r="T611" s="2325">
        <v>3025</v>
      </c>
      <c r="U611" s="2326">
        <v>3569.7445308309402</v>
      </c>
      <c r="V611" s="2331"/>
      <c r="W611" s="2332">
        <v>3025</v>
      </c>
      <c r="X611" s="2329">
        <v>178.93410007308199</v>
      </c>
      <c r="Y611" s="2330"/>
      <c r="Z611" s="2333">
        <v>3025</v>
      </c>
      <c r="AA611" s="2326">
        <v>2163.72497334936</v>
      </c>
      <c r="AB611" s="2331"/>
      <c r="AC611" s="2332">
        <v>3025</v>
      </c>
      <c r="AD611" s="2329">
        <v>141.18145548348201</v>
      </c>
      <c r="AE611" s="2330"/>
      <c r="AF611" s="2334">
        <v>3025</v>
      </c>
      <c r="AG611" s="2335">
        <f t="shared" si="20"/>
        <v>1936.806431511126</v>
      </c>
      <c r="AH611" s="2336"/>
      <c r="AI611" s="2334">
        <v>3025</v>
      </c>
      <c r="AJ611" s="2337">
        <f t="shared" si="21"/>
        <v>135.37530871245764</v>
      </c>
    </row>
    <row r="612" spans="2:36" x14ac:dyDescent="0.25">
      <c r="B612" s="2325">
        <v>3030</v>
      </c>
      <c r="C612" s="2326">
        <v>1394.0311848599399</v>
      </c>
      <c r="D612" s="2327"/>
      <c r="E612" s="2328">
        <v>3030</v>
      </c>
      <c r="F612" s="2329">
        <v>125.55471815876</v>
      </c>
      <c r="G612" s="2330"/>
      <c r="H612" s="2325">
        <v>3030</v>
      </c>
      <c r="I612" s="2326">
        <v>956.20119024660301</v>
      </c>
      <c r="J612" s="2331"/>
      <c r="K612" s="2328">
        <v>3030</v>
      </c>
      <c r="L612" s="2329">
        <v>104.751808354186</v>
      </c>
      <c r="M612" s="2330"/>
      <c r="N612" s="2325">
        <v>3030</v>
      </c>
      <c r="O612" s="2326">
        <v>1600.31311712565</v>
      </c>
      <c r="P612" s="2331"/>
      <c r="Q612" s="2328">
        <v>3030</v>
      </c>
      <c r="R612" s="2329">
        <v>126.450177807535</v>
      </c>
      <c r="S612" s="2330"/>
      <c r="T612" s="2325">
        <v>3030</v>
      </c>
      <c r="U612" s="2326">
        <v>3569.7282792461901</v>
      </c>
      <c r="V612" s="2331"/>
      <c r="W612" s="2332">
        <v>3030</v>
      </c>
      <c r="X612" s="2329">
        <v>178.93267894741001</v>
      </c>
      <c r="Y612" s="2330"/>
      <c r="Z612" s="2333">
        <v>3030</v>
      </c>
      <c r="AA612" s="2326">
        <v>2163.88494267338</v>
      </c>
      <c r="AB612" s="2331"/>
      <c r="AC612" s="2332">
        <v>3030</v>
      </c>
      <c r="AD612" s="2329">
        <v>141.18477553597799</v>
      </c>
      <c r="AE612" s="2330"/>
      <c r="AF612" s="2334">
        <v>3030</v>
      </c>
      <c r="AG612" s="2335">
        <f t="shared" si="20"/>
        <v>1936.8317428303526</v>
      </c>
      <c r="AH612" s="2336"/>
      <c r="AI612" s="2334">
        <v>3030</v>
      </c>
      <c r="AJ612" s="2337">
        <f t="shared" si="21"/>
        <v>135.37483176077382</v>
      </c>
    </row>
    <row r="613" spans="2:36" x14ac:dyDescent="0.25">
      <c r="B613" s="2325">
        <v>3035</v>
      </c>
      <c r="C613" s="2326">
        <v>1394.0267040808201</v>
      </c>
      <c r="D613" s="2327"/>
      <c r="E613" s="2328">
        <v>3035</v>
      </c>
      <c r="F613" s="2329">
        <v>125.553202749128</v>
      </c>
      <c r="G613" s="2330"/>
      <c r="H613" s="2325">
        <v>3035</v>
      </c>
      <c r="I613" s="2326">
        <v>956.19363425260701</v>
      </c>
      <c r="J613" s="2331"/>
      <c r="K613" s="2328">
        <v>3035</v>
      </c>
      <c r="L613" s="2329">
        <v>104.75047291077399</v>
      </c>
      <c r="M613" s="2330"/>
      <c r="N613" s="2325">
        <v>3035</v>
      </c>
      <c r="O613" s="2326">
        <v>1600.30799275562</v>
      </c>
      <c r="P613" s="2331"/>
      <c r="Q613" s="2328">
        <v>3035</v>
      </c>
      <c r="R613" s="2329">
        <v>126.448744975336</v>
      </c>
      <c r="S613" s="2330"/>
      <c r="T613" s="2325">
        <v>3035</v>
      </c>
      <c r="U613" s="2326">
        <v>3569.7120276614301</v>
      </c>
      <c r="V613" s="2331"/>
      <c r="W613" s="2332">
        <v>3035</v>
      </c>
      <c r="X613" s="2329">
        <v>178.931257821739</v>
      </c>
      <c r="Y613" s="2330"/>
      <c r="Z613" s="2333">
        <v>3035</v>
      </c>
      <c r="AA613" s="2326">
        <v>2164.0449119974101</v>
      </c>
      <c r="AB613" s="2331"/>
      <c r="AC613" s="2332">
        <v>3035</v>
      </c>
      <c r="AD613" s="2329">
        <v>141.188095588473</v>
      </c>
      <c r="AE613" s="2330"/>
      <c r="AF613" s="2334">
        <v>3035</v>
      </c>
      <c r="AG613" s="2335">
        <f t="shared" si="20"/>
        <v>1936.8570541495778</v>
      </c>
      <c r="AH613" s="2336"/>
      <c r="AI613" s="2334">
        <v>3035</v>
      </c>
      <c r="AJ613" s="2337">
        <f t="shared" si="21"/>
        <v>135.37435480909002</v>
      </c>
    </row>
    <row r="614" spans="2:36" x14ac:dyDescent="0.25">
      <c r="B614" s="2325">
        <v>3040</v>
      </c>
      <c r="C614" s="2326">
        <v>1394.02222330171</v>
      </c>
      <c r="D614" s="2327"/>
      <c r="E614" s="2328">
        <v>3040</v>
      </c>
      <c r="F614" s="2329">
        <v>125.55168733949699</v>
      </c>
      <c r="G614" s="2330"/>
      <c r="H614" s="2325">
        <v>3040</v>
      </c>
      <c r="I614" s="2326">
        <v>956.18607825861102</v>
      </c>
      <c r="J614" s="2331"/>
      <c r="K614" s="2328">
        <v>3040</v>
      </c>
      <c r="L614" s="2329">
        <v>104.749137467363</v>
      </c>
      <c r="M614" s="2330"/>
      <c r="N614" s="2325">
        <v>3040</v>
      </c>
      <c r="O614" s="2326">
        <v>1600.3028683856</v>
      </c>
      <c r="P614" s="2331"/>
      <c r="Q614" s="2328">
        <v>3040</v>
      </c>
      <c r="R614" s="2329">
        <v>126.447312143137</v>
      </c>
      <c r="S614" s="2330"/>
      <c r="T614" s="2325">
        <v>3040</v>
      </c>
      <c r="U614" s="2326">
        <v>3569.69577607668</v>
      </c>
      <c r="V614" s="2331"/>
      <c r="W614" s="2332">
        <v>3040</v>
      </c>
      <c r="X614" s="2329">
        <v>178.92983669606701</v>
      </c>
      <c r="Y614" s="2330"/>
      <c r="Z614" s="2333">
        <v>3040</v>
      </c>
      <c r="AA614" s="2326">
        <v>2164.2048813214301</v>
      </c>
      <c r="AB614" s="2331"/>
      <c r="AC614" s="2332">
        <v>3040</v>
      </c>
      <c r="AD614" s="2329">
        <v>141.19141564096901</v>
      </c>
      <c r="AE614" s="2330"/>
      <c r="AF614" s="2334">
        <v>3040</v>
      </c>
      <c r="AG614" s="2335">
        <f t="shared" si="20"/>
        <v>1936.8823654688063</v>
      </c>
      <c r="AH614" s="2336"/>
      <c r="AI614" s="2334">
        <v>3040</v>
      </c>
      <c r="AJ614" s="2337">
        <f t="shared" si="21"/>
        <v>135.3738778574066</v>
      </c>
    </row>
    <row r="615" spans="2:36" x14ac:dyDescent="0.25">
      <c r="B615" s="2325">
        <v>3045</v>
      </c>
      <c r="C615" s="2326">
        <v>1394.01774252259</v>
      </c>
      <c r="D615" s="2327"/>
      <c r="E615" s="2328">
        <v>3045</v>
      </c>
      <c r="F615" s="2329">
        <v>125.550171929866</v>
      </c>
      <c r="G615" s="2330"/>
      <c r="H615" s="2325">
        <v>3045</v>
      </c>
      <c r="I615" s="2326">
        <v>956.17852226461605</v>
      </c>
      <c r="J615" s="2331"/>
      <c r="K615" s="2328">
        <v>3045</v>
      </c>
      <c r="L615" s="2329">
        <v>104.747802023951</v>
      </c>
      <c r="M615" s="2330"/>
      <c r="N615" s="2325">
        <v>3045</v>
      </c>
      <c r="O615" s="2326">
        <v>1600.2977440155701</v>
      </c>
      <c r="P615" s="2331"/>
      <c r="Q615" s="2328">
        <v>3045</v>
      </c>
      <c r="R615" s="2329">
        <v>126.445879310938</v>
      </c>
      <c r="S615" s="2330"/>
      <c r="T615" s="2325">
        <v>3045</v>
      </c>
      <c r="U615" s="2326">
        <v>3569.6795244919199</v>
      </c>
      <c r="V615" s="2331"/>
      <c r="W615" s="2332">
        <v>3045</v>
      </c>
      <c r="X615" s="2329">
        <v>178.928415570395</v>
      </c>
      <c r="Y615" s="2330"/>
      <c r="Z615" s="2333">
        <v>3045</v>
      </c>
      <c r="AA615" s="2326">
        <v>2164.3648506454501</v>
      </c>
      <c r="AB615" s="2331"/>
      <c r="AC615" s="2332">
        <v>3045</v>
      </c>
      <c r="AD615" s="2329">
        <v>141.194735693464</v>
      </c>
      <c r="AE615" s="2330"/>
      <c r="AF615" s="2334">
        <v>3045</v>
      </c>
      <c r="AG615" s="2335">
        <f t="shared" si="20"/>
        <v>1936.9076767880292</v>
      </c>
      <c r="AH615" s="2336"/>
      <c r="AI615" s="2334">
        <v>3045</v>
      </c>
      <c r="AJ615" s="2337">
        <f t="shared" si="21"/>
        <v>135.3734009057228</v>
      </c>
    </row>
    <row r="616" spans="2:36" x14ac:dyDescent="0.25">
      <c r="B616" s="2325">
        <v>3050</v>
      </c>
      <c r="C616" s="2326">
        <v>1394.0132617434699</v>
      </c>
      <c r="D616" s="2327"/>
      <c r="E616" s="2328">
        <v>3050</v>
      </c>
      <c r="F616" s="2329">
        <v>125.548656520235</v>
      </c>
      <c r="G616" s="2330"/>
      <c r="H616" s="2325">
        <v>3050</v>
      </c>
      <c r="I616" s="2326">
        <v>956.17096627062006</v>
      </c>
      <c r="J616" s="2331"/>
      <c r="K616" s="2328">
        <v>3050</v>
      </c>
      <c r="L616" s="2329">
        <v>104.74646658053901</v>
      </c>
      <c r="M616" s="2330"/>
      <c r="N616" s="2325">
        <v>3050</v>
      </c>
      <c r="O616" s="2326">
        <v>1600.2926196455501</v>
      </c>
      <c r="P616" s="2331"/>
      <c r="Q616" s="2328">
        <v>3050</v>
      </c>
      <c r="R616" s="2329">
        <v>126.444446478738</v>
      </c>
      <c r="S616" s="2330"/>
      <c r="T616" s="2325">
        <v>3050</v>
      </c>
      <c r="U616" s="2326">
        <v>3569.6632729071698</v>
      </c>
      <c r="V616" s="2331"/>
      <c r="W616" s="2332">
        <v>3050</v>
      </c>
      <c r="X616" s="2329">
        <v>178.92699444472299</v>
      </c>
      <c r="Y616" s="2330"/>
      <c r="Z616" s="2333">
        <v>3050</v>
      </c>
      <c r="AA616" s="2326">
        <v>2164.5248199694702</v>
      </c>
      <c r="AB616" s="2331"/>
      <c r="AC616" s="2332">
        <v>3050</v>
      </c>
      <c r="AD616" s="2329">
        <v>141.19805574596</v>
      </c>
      <c r="AE616" s="2330"/>
      <c r="AF616" s="2334">
        <v>3050</v>
      </c>
      <c r="AG616" s="2335">
        <f t="shared" si="20"/>
        <v>1936.9329881072561</v>
      </c>
      <c r="AH616" s="2336"/>
      <c r="AI616" s="2334">
        <v>3050</v>
      </c>
      <c r="AJ616" s="2337">
        <f t="shared" si="21"/>
        <v>135.37292395403898</v>
      </c>
    </row>
    <row r="617" spans="2:36" x14ac:dyDescent="0.25">
      <c r="B617" s="2325">
        <v>3055</v>
      </c>
      <c r="C617" s="2326">
        <v>1394.0087809643601</v>
      </c>
      <c r="D617" s="2327"/>
      <c r="E617" s="2328">
        <v>3055</v>
      </c>
      <c r="F617" s="2329">
        <v>125.54714111060299</v>
      </c>
      <c r="G617" s="2330"/>
      <c r="H617" s="2325">
        <v>3055</v>
      </c>
      <c r="I617" s="2326">
        <v>956.16341027662395</v>
      </c>
      <c r="J617" s="2331"/>
      <c r="K617" s="2328">
        <v>3055</v>
      </c>
      <c r="L617" s="2329">
        <v>104.745131137127</v>
      </c>
      <c r="M617" s="2330"/>
      <c r="N617" s="2325">
        <v>3055</v>
      </c>
      <c r="O617" s="2326">
        <v>1600.2874952755201</v>
      </c>
      <c r="P617" s="2331"/>
      <c r="Q617" s="2328">
        <v>3055</v>
      </c>
      <c r="R617" s="2329">
        <v>126.443013646539</v>
      </c>
      <c r="S617" s="2330"/>
      <c r="T617" s="2325">
        <v>3055</v>
      </c>
      <c r="U617" s="2326">
        <v>3569.6470213224102</v>
      </c>
      <c r="V617" s="2331"/>
      <c r="W617" s="2332">
        <v>3055</v>
      </c>
      <c r="X617" s="2329">
        <v>178.92557331905101</v>
      </c>
      <c r="Y617" s="2330"/>
      <c r="Z617" s="2333">
        <v>3055</v>
      </c>
      <c r="AA617" s="2326">
        <v>2164.6847892934902</v>
      </c>
      <c r="AB617" s="2331"/>
      <c r="AC617" s="2332">
        <v>3055</v>
      </c>
      <c r="AD617" s="2329">
        <v>141.20137579845499</v>
      </c>
      <c r="AE617" s="2330"/>
      <c r="AF617" s="2334">
        <v>3055</v>
      </c>
      <c r="AG617" s="2335">
        <f t="shared" si="20"/>
        <v>1936.9582994264808</v>
      </c>
      <c r="AH617" s="2336"/>
      <c r="AI617" s="2334">
        <v>3055</v>
      </c>
      <c r="AJ617" s="2337">
        <f t="shared" si="21"/>
        <v>135.37244700235502</v>
      </c>
    </row>
    <row r="618" spans="2:36" x14ac:dyDescent="0.25">
      <c r="B618" s="2325">
        <v>3060</v>
      </c>
      <c r="C618" s="2326">
        <v>1394.00430018524</v>
      </c>
      <c r="D618" s="2327"/>
      <c r="E618" s="2328">
        <v>3060</v>
      </c>
      <c r="F618" s="2329">
        <v>125.545625700972</v>
      </c>
      <c r="G618" s="2330"/>
      <c r="H618" s="2325">
        <v>3060</v>
      </c>
      <c r="I618" s="2326">
        <v>956.15585428262796</v>
      </c>
      <c r="J618" s="2331"/>
      <c r="K618" s="2328">
        <v>3060</v>
      </c>
      <c r="L618" s="2329">
        <v>104.743795693715</v>
      </c>
      <c r="M618" s="2330"/>
      <c r="N618" s="2325">
        <v>3060</v>
      </c>
      <c r="O618" s="2326">
        <v>1600.2823709055001</v>
      </c>
      <c r="P618" s="2331"/>
      <c r="Q618" s="2328">
        <v>3060</v>
      </c>
      <c r="R618" s="2329">
        <v>126.44158081434</v>
      </c>
      <c r="S618" s="2330"/>
      <c r="T618" s="2325">
        <v>3060</v>
      </c>
      <c r="U618" s="2326">
        <v>3569.6307697376501</v>
      </c>
      <c r="V618" s="2331"/>
      <c r="W618" s="2332">
        <v>3060</v>
      </c>
      <c r="X618" s="2329">
        <v>178.924152193379</v>
      </c>
      <c r="Y618" s="2330"/>
      <c r="Z618" s="2333">
        <v>3060</v>
      </c>
      <c r="AA618" s="2326">
        <v>2164.8447586175098</v>
      </c>
      <c r="AB618" s="2331"/>
      <c r="AC618" s="2332">
        <v>3060</v>
      </c>
      <c r="AD618" s="2329">
        <v>141.204695850951</v>
      </c>
      <c r="AE618" s="2330"/>
      <c r="AF618" s="2334">
        <v>3060</v>
      </c>
      <c r="AG618" s="2335">
        <f t="shared" si="20"/>
        <v>1936.9836107457056</v>
      </c>
      <c r="AH618" s="2336"/>
      <c r="AI618" s="2334">
        <v>3060</v>
      </c>
      <c r="AJ618" s="2337">
        <f t="shared" si="21"/>
        <v>135.37197005067139</v>
      </c>
    </row>
    <row r="619" spans="2:36" x14ac:dyDescent="0.25">
      <c r="B619" s="2325">
        <v>3065</v>
      </c>
      <c r="C619" s="2326">
        <v>1393.99981940613</v>
      </c>
      <c r="D619" s="2327"/>
      <c r="E619" s="2328">
        <v>3065</v>
      </c>
      <c r="F619" s="2329">
        <v>125.544110291341</v>
      </c>
      <c r="G619" s="2330"/>
      <c r="H619" s="2325">
        <v>3065</v>
      </c>
      <c r="I619" s="2326">
        <v>956.14829828863196</v>
      </c>
      <c r="J619" s="2331"/>
      <c r="K619" s="2328">
        <v>3065</v>
      </c>
      <c r="L619" s="2329">
        <v>104.742460250303</v>
      </c>
      <c r="M619" s="2330"/>
      <c r="N619" s="2325">
        <v>3065</v>
      </c>
      <c r="O619" s="2326">
        <v>1600.2772465354701</v>
      </c>
      <c r="P619" s="2331"/>
      <c r="Q619" s="2328">
        <v>3065</v>
      </c>
      <c r="R619" s="2329">
        <v>126.440147982141</v>
      </c>
      <c r="S619" s="2330"/>
      <c r="T619" s="2325">
        <v>3065</v>
      </c>
      <c r="U619" s="2326">
        <v>3569.6145181529</v>
      </c>
      <c r="V619" s="2331"/>
      <c r="W619" s="2332">
        <v>3065</v>
      </c>
      <c r="X619" s="2329">
        <v>178.92273106770699</v>
      </c>
      <c r="Y619" s="2330"/>
      <c r="Z619" s="2333">
        <v>3065</v>
      </c>
      <c r="AA619" s="2326">
        <v>2165.0047279415298</v>
      </c>
      <c r="AB619" s="2331"/>
      <c r="AC619" s="2332">
        <v>3065</v>
      </c>
      <c r="AD619" s="2329">
        <v>141.20801590344601</v>
      </c>
      <c r="AE619" s="2330"/>
      <c r="AF619" s="2334">
        <v>3065</v>
      </c>
      <c r="AG619" s="2335">
        <f t="shared" si="20"/>
        <v>1937.0089220649322</v>
      </c>
      <c r="AH619" s="2336"/>
      <c r="AI619" s="2334">
        <v>3065</v>
      </c>
      <c r="AJ619" s="2337">
        <f t="shared" si="21"/>
        <v>135.3714930989876</v>
      </c>
    </row>
    <row r="620" spans="2:36" x14ac:dyDescent="0.25">
      <c r="B620" s="2325">
        <v>3070</v>
      </c>
      <c r="C620" s="2326">
        <v>1393.9953386270099</v>
      </c>
      <c r="D620" s="2327"/>
      <c r="E620" s="2328">
        <v>3070</v>
      </c>
      <c r="F620" s="2329">
        <v>125.54259488171</v>
      </c>
      <c r="G620" s="2330"/>
      <c r="H620" s="2325">
        <v>3070</v>
      </c>
      <c r="I620" s="2326">
        <v>956.14074229463699</v>
      </c>
      <c r="J620" s="2331"/>
      <c r="K620" s="2328">
        <v>3070</v>
      </c>
      <c r="L620" s="2329">
        <v>104.74112480689099</v>
      </c>
      <c r="M620" s="2330"/>
      <c r="N620" s="2325">
        <v>3070</v>
      </c>
      <c r="O620" s="2326">
        <v>1600.2721221654399</v>
      </c>
      <c r="P620" s="2331"/>
      <c r="Q620" s="2328">
        <v>3070</v>
      </c>
      <c r="R620" s="2329">
        <v>126.438715149942</v>
      </c>
      <c r="S620" s="2330"/>
      <c r="T620" s="2325">
        <v>3070</v>
      </c>
      <c r="U620" s="2326">
        <v>3569.5982665681399</v>
      </c>
      <c r="V620" s="2331"/>
      <c r="W620" s="2332">
        <v>3070</v>
      </c>
      <c r="X620" s="2329">
        <v>178.921309942036</v>
      </c>
      <c r="Y620" s="2330"/>
      <c r="Z620" s="2333">
        <v>3070</v>
      </c>
      <c r="AA620" s="2326">
        <v>2165.1646972655599</v>
      </c>
      <c r="AB620" s="2331"/>
      <c r="AC620" s="2332">
        <v>3070</v>
      </c>
      <c r="AD620" s="2329">
        <v>141.21133595594199</v>
      </c>
      <c r="AE620" s="2330"/>
      <c r="AF620" s="2334">
        <v>3070</v>
      </c>
      <c r="AG620" s="2335">
        <f t="shared" si="20"/>
        <v>1937.0342333841575</v>
      </c>
      <c r="AH620" s="2336"/>
      <c r="AI620" s="2334">
        <v>3070</v>
      </c>
      <c r="AJ620" s="2337">
        <f t="shared" si="21"/>
        <v>135.3710161473042</v>
      </c>
    </row>
    <row r="621" spans="2:36" x14ac:dyDescent="0.25">
      <c r="B621" s="2325">
        <v>3075</v>
      </c>
      <c r="C621" s="2326">
        <v>1394.5966030872603</v>
      </c>
      <c r="D621" s="2327"/>
      <c r="E621" s="2328">
        <v>3075</v>
      </c>
      <c r="F621" s="2329">
        <v>125.74586258459885</v>
      </c>
      <c r="G621" s="2330"/>
      <c r="H621" s="2325">
        <v>3075</v>
      </c>
      <c r="I621" s="2326">
        <v>957.15424504372311</v>
      </c>
      <c r="J621" s="2331"/>
      <c r="K621" s="2328">
        <v>3075</v>
      </c>
      <c r="L621" s="2329">
        <v>104.92025116521489</v>
      </c>
      <c r="M621" s="2330"/>
      <c r="N621" s="2325">
        <v>3075</v>
      </c>
      <c r="O621" s="2326">
        <v>1600.9594668822779</v>
      </c>
      <c r="P621" s="2331"/>
      <c r="Q621" s="2328">
        <v>3075</v>
      </c>
      <c r="R621" s="2329">
        <v>126.63090455806397</v>
      </c>
      <c r="S621" s="2330"/>
      <c r="T621" s="2325">
        <v>3075</v>
      </c>
      <c r="U621" s="2326">
        <v>3571.7764365267658</v>
      </c>
      <c r="V621" s="2331"/>
      <c r="W621" s="2332">
        <v>3075</v>
      </c>
      <c r="X621" s="2329">
        <v>179.11189667026804</v>
      </c>
      <c r="Y621" s="2330"/>
      <c r="Z621" s="2333">
        <v>3075</v>
      </c>
      <c r="AA621" s="2326">
        <v>2143.7291082881866</v>
      </c>
      <c r="AB621" s="2331"/>
      <c r="AC621" s="2332">
        <v>3075</v>
      </c>
      <c r="AD621" s="2329">
        <v>140.76657076361789</v>
      </c>
      <c r="AE621" s="2330"/>
      <c r="AF621" s="2334">
        <v>3075</v>
      </c>
      <c r="AG621" s="2335">
        <f t="shared" si="20"/>
        <v>1933.643171965643</v>
      </c>
      <c r="AH621" s="2336"/>
      <c r="AI621" s="2334">
        <v>3075</v>
      </c>
      <c r="AJ621" s="2337">
        <f t="shared" si="21"/>
        <v>135.43509714835272</v>
      </c>
    </row>
    <row r="622" spans="2:36" x14ac:dyDescent="0.25">
      <c r="B622" s="2325">
        <v>3080</v>
      </c>
      <c r="C622" s="2326">
        <v>1394.3487601379968</v>
      </c>
      <c r="D622" s="2327"/>
      <c r="E622" s="2328">
        <v>3080</v>
      </c>
      <c r="F622" s="2329">
        <v>125.66217703437707</v>
      </c>
      <c r="G622" s="2330"/>
      <c r="H622" s="2325">
        <v>3080</v>
      </c>
      <c r="I622" s="2326">
        <v>956.73699945120518</v>
      </c>
      <c r="J622" s="2331"/>
      <c r="K622" s="2328">
        <v>3080</v>
      </c>
      <c r="L622" s="2329">
        <v>104.84650687568335</v>
      </c>
      <c r="M622" s="2330"/>
      <c r="N622" s="2325">
        <v>3080</v>
      </c>
      <c r="O622" s="2326">
        <v>1600.6764946418962</v>
      </c>
      <c r="P622" s="2331"/>
      <c r="Q622" s="2328">
        <v>3080</v>
      </c>
      <c r="R622" s="2329">
        <v>126.55178229806573</v>
      </c>
      <c r="S622" s="2330"/>
      <c r="T622" s="2325">
        <v>3080</v>
      </c>
      <c r="U622" s="2326">
        <v>3570.8818366963005</v>
      </c>
      <c r="V622" s="2331"/>
      <c r="W622" s="2332">
        <v>3080</v>
      </c>
      <c r="X622" s="2329">
        <v>179.03347494464205</v>
      </c>
      <c r="Y622" s="2330"/>
      <c r="Z622" s="2333">
        <v>3080</v>
      </c>
      <c r="AA622" s="2326">
        <v>2152.5269203735252</v>
      </c>
      <c r="AB622" s="2331"/>
      <c r="AC622" s="2332">
        <v>3080</v>
      </c>
      <c r="AD622" s="2329">
        <v>140.94897058074733</v>
      </c>
      <c r="AE622" s="2330"/>
      <c r="AF622" s="2334">
        <v>3080</v>
      </c>
      <c r="AG622" s="2335">
        <f t="shared" si="20"/>
        <v>1935.0342022601849</v>
      </c>
      <c r="AH622" s="2336"/>
      <c r="AI622" s="2334">
        <v>3080</v>
      </c>
      <c r="AJ622" s="2337">
        <f t="shared" si="21"/>
        <v>135.4085823467031</v>
      </c>
    </row>
    <row r="623" spans="2:36" x14ac:dyDescent="0.25">
      <c r="B623" s="2325">
        <v>3085</v>
      </c>
      <c r="C623" s="2326">
        <v>1394.1023172866308</v>
      </c>
      <c r="D623" s="2327"/>
      <c r="E623" s="2328">
        <v>3085</v>
      </c>
      <c r="F623" s="2329">
        <v>125.57882950465842</v>
      </c>
      <c r="G623" s="2330"/>
      <c r="H623" s="2325">
        <v>3085</v>
      </c>
      <c r="I623" s="2326">
        <v>956.32141978143625</v>
      </c>
      <c r="J623" s="2331"/>
      <c r="K623" s="2328">
        <v>3085</v>
      </c>
      <c r="L623" s="2329">
        <v>104.77305748802713</v>
      </c>
      <c r="M623" s="2330"/>
      <c r="N623" s="2325">
        <v>3085</v>
      </c>
      <c r="O623" s="2326">
        <v>1600.3946542904778</v>
      </c>
      <c r="P623" s="2331"/>
      <c r="Q623" s="2328">
        <v>3085</v>
      </c>
      <c r="R623" s="2329">
        <v>126.47297652710739</v>
      </c>
      <c r="S623" s="2330"/>
      <c r="T623" s="2325">
        <v>3085</v>
      </c>
      <c r="U623" s="2326">
        <v>3569.9879995347269</v>
      </c>
      <c r="V623" s="2331"/>
      <c r="W623" s="2332">
        <v>3085</v>
      </c>
      <c r="X623" s="2329">
        <v>178.9553130326903</v>
      </c>
      <c r="Y623" s="2330"/>
      <c r="Z623" s="2333">
        <v>3085</v>
      </c>
      <c r="AA623" s="2326">
        <v>2161.3252331947042</v>
      </c>
      <c r="AB623" s="2331"/>
      <c r="AC623" s="2332">
        <v>3085</v>
      </c>
      <c r="AD623" s="2329">
        <v>141.13157346800031</v>
      </c>
      <c r="AE623" s="2330"/>
      <c r="AF623" s="2334">
        <v>3085</v>
      </c>
      <c r="AG623" s="2335">
        <f t="shared" si="20"/>
        <v>1936.4263248175951</v>
      </c>
      <c r="AH623" s="2336"/>
      <c r="AI623" s="2334">
        <v>3085</v>
      </c>
      <c r="AJ623" s="2337">
        <f t="shared" si="21"/>
        <v>135.38235000409671</v>
      </c>
    </row>
    <row r="624" spans="2:36" x14ac:dyDescent="0.25">
      <c r="B624" s="2325">
        <v>3090</v>
      </c>
      <c r="C624" s="2326">
        <v>1393.9908578479001</v>
      </c>
      <c r="D624" s="2327"/>
      <c r="E624" s="2328">
        <v>3090</v>
      </c>
      <c r="F624" s="2329">
        <v>125.541079472078</v>
      </c>
      <c r="G624" s="2330"/>
      <c r="H624" s="2325">
        <v>3090</v>
      </c>
      <c r="I624" s="2326">
        <v>956.133186300641</v>
      </c>
      <c r="J624" s="2331"/>
      <c r="K624" s="2328">
        <v>3090</v>
      </c>
      <c r="L624" s="2329">
        <v>104.73978936347901</v>
      </c>
      <c r="M624" s="2330"/>
      <c r="N624" s="2325">
        <v>3090</v>
      </c>
      <c r="O624" s="2326">
        <v>1600.2669977954199</v>
      </c>
      <c r="P624" s="2331"/>
      <c r="Q624" s="2328">
        <v>3090</v>
      </c>
      <c r="R624" s="2329">
        <v>126.437282317742</v>
      </c>
      <c r="S624" s="2330"/>
      <c r="T624" s="2325">
        <v>3090</v>
      </c>
      <c r="U624" s="2326">
        <v>3569.5820149833899</v>
      </c>
      <c r="V624" s="2331"/>
      <c r="W624" s="2332">
        <v>3090</v>
      </c>
      <c r="X624" s="2329">
        <v>178.91988881636399</v>
      </c>
      <c r="Y624" s="2330"/>
      <c r="Z624" s="2333">
        <v>3090</v>
      </c>
      <c r="AA624" s="2326">
        <v>2165.3246665895799</v>
      </c>
      <c r="AB624" s="2331"/>
      <c r="AC624" s="2332">
        <v>3090</v>
      </c>
      <c r="AD624" s="2329">
        <v>141.214656008437</v>
      </c>
      <c r="AE624" s="2330"/>
      <c r="AF624" s="2334">
        <v>3090</v>
      </c>
      <c r="AG624" s="2335">
        <f t="shared" si="20"/>
        <v>1937.0595447033861</v>
      </c>
      <c r="AH624" s="2336"/>
      <c r="AI624" s="2334">
        <v>3090</v>
      </c>
      <c r="AJ624" s="2337">
        <f t="shared" si="21"/>
        <v>135.37053919561998</v>
      </c>
    </row>
    <row r="625" spans="2:36" x14ac:dyDescent="0.25">
      <c r="B625" s="2325">
        <v>3095</v>
      </c>
      <c r="C625" s="2326">
        <v>1393.98637706878</v>
      </c>
      <c r="D625" s="2327"/>
      <c r="E625" s="2328">
        <v>3095</v>
      </c>
      <c r="F625" s="2329">
        <v>125.539564062447</v>
      </c>
      <c r="G625" s="2330"/>
      <c r="H625" s="2325">
        <v>3095</v>
      </c>
      <c r="I625" s="2326">
        <v>956.12563030664501</v>
      </c>
      <c r="J625" s="2331"/>
      <c r="K625" s="2328">
        <v>3095</v>
      </c>
      <c r="L625" s="2329">
        <v>104.738453920067</v>
      </c>
      <c r="M625" s="2330"/>
      <c r="N625" s="2325">
        <v>3095</v>
      </c>
      <c r="O625" s="2326">
        <v>1600.2618734253899</v>
      </c>
      <c r="P625" s="2331"/>
      <c r="Q625" s="2328">
        <v>3095</v>
      </c>
      <c r="R625" s="2329">
        <v>126.435849485543</v>
      </c>
      <c r="S625" s="2330"/>
      <c r="T625" s="2325">
        <v>3095</v>
      </c>
      <c r="U625" s="2326">
        <v>3569.5657633986302</v>
      </c>
      <c r="V625" s="2331"/>
      <c r="W625" s="2332">
        <v>3095</v>
      </c>
      <c r="X625" s="2329">
        <v>178.91846769069201</v>
      </c>
      <c r="Y625" s="2330"/>
      <c r="Z625" s="2333">
        <v>3095</v>
      </c>
      <c r="AA625" s="2326">
        <v>2165.4846359136</v>
      </c>
      <c r="AB625" s="2331"/>
      <c r="AC625" s="2332">
        <v>3095</v>
      </c>
      <c r="AD625" s="2329">
        <v>141.21797606093301</v>
      </c>
      <c r="AE625" s="2330"/>
      <c r="AF625" s="2334">
        <v>3095</v>
      </c>
      <c r="AG625" s="2335">
        <f t="shared" si="20"/>
        <v>1937.0848560226091</v>
      </c>
      <c r="AH625" s="2336"/>
      <c r="AI625" s="2334">
        <v>3095</v>
      </c>
      <c r="AJ625" s="2337">
        <f t="shared" si="21"/>
        <v>135.37006224393639</v>
      </c>
    </row>
    <row r="626" spans="2:36" x14ac:dyDescent="0.25">
      <c r="B626" s="2325">
        <v>3100</v>
      </c>
      <c r="C626" s="2326">
        <v>1393.98189628966</v>
      </c>
      <c r="D626" s="2327"/>
      <c r="E626" s="2328">
        <v>3100</v>
      </c>
      <c r="F626" s="2329">
        <v>125.538048652816</v>
      </c>
      <c r="G626" s="2330"/>
      <c r="H626" s="2325">
        <v>3100</v>
      </c>
      <c r="I626" s="2326">
        <v>956.11807431264901</v>
      </c>
      <c r="J626" s="2331"/>
      <c r="K626" s="2328">
        <v>3100</v>
      </c>
      <c r="L626" s="2329">
        <v>104.737118476655</v>
      </c>
      <c r="M626" s="2330"/>
      <c r="N626" s="2325">
        <v>3100</v>
      </c>
      <c r="O626" s="2326">
        <v>1600.2567490553699</v>
      </c>
      <c r="P626" s="2331"/>
      <c r="Q626" s="2328">
        <v>3100</v>
      </c>
      <c r="R626" s="2329">
        <v>126.434416653344</v>
      </c>
      <c r="S626" s="2330"/>
      <c r="T626" s="2325">
        <v>3100</v>
      </c>
      <c r="U626" s="2326">
        <v>3569.5495118138701</v>
      </c>
      <c r="V626" s="2331"/>
      <c r="W626" s="2332">
        <v>3100</v>
      </c>
      <c r="X626" s="2329">
        <v>178.91704656502</v>
      </c>
      <c r="Y626" s="2330"/>
      <c r="Z626" s="2333">
        <v>3100</v>
      </c>
      <c r="AA626" s="2326">
        <v>2165.64460523762</v>
      </c>
      <c r="AB626" s="2331"/>
      <c r="AC626" s="2332">
        <v>3100</v>
      </c>
      <c r="AD626" s="2329">
        <v>141.221296113428</v>
      </c>
      <c r="AE626" s="2330"/>
      <c r="AF626" s="2334">
        <v>3100</v>
      </c>
      <c r="AG626" s="2335">
        <f t="shared" si="20"/>
        <v>1937.1101673418336</v>
      </c>
      <c r="AH626" s="2336"/>
      <c r="AI626" s="2334">
        <v>3100</v>
      </c>
      <c r="AJ626" s="2337">
        <f t="shared" si="21"/>
        <v>135.36958529225259</v>
      </c>
    </row>
    <row r="627" spans="2:36" x14ac:dyDescent="0.25">
      <c r="B627" s="2325">
        <v>3105</v>
      </c>
      <c r="C627" s="2326">
        <v>1393.9774155105499</v>
      </c>
      <c r="D627" s="2327"/>
      <c r="E627" s="2328">
        <v>3105</v>
      </c>
      <c r="F627" s="2329">
        <v>125.536533243185</v>
      </c>
      <c r="G627" s="2330"/>
      <c r="H627" s="2325">
        <v>3105</v>
      </c>
      <c r="I627" s="2326">
        <v>956.11051831865302</v>
      </c>
      <c r="J627" s="2331"/>
      <c r="K627" s="2328">
        <v>3105</v>
      </c>
      <c r="L627" s="2329">
        <v>104.735783033243</v>
      </c>
      <c r="M627" s="2330"/>
      <c r="N627" s="2325">
        <v>3105</v>
      </c>
      <c r="O627" s="2326">
        <v>1600.2516246853399</v>
      </c>
      <c r="P627" s="2331"/>
      <c r="Q627" s="2328">
        <v>3105</v>
      </c>
      <c r="R627" s="2329">
        <v>126.432983821145</v>
      </c>
      <c r="S627" s="2330"/>
      <c r="T627" s="2325">
        <v>3105</v>
      </c>
      <c r="U627" s="2326">
        <v>3569.5332602291201</v>
      </c>
      <c r="V627" s="2331"/>
      <c r="W627" s="2332">
        <v>3105</v>
      </c>
      <c r="X627" s="2329">
        <v>178.91562543934799</v>
      </c>
      <c r="Y627" s="2330"/>
      <c r="Z627" s="2333">
        <v>3105</v>
      </c>
      <c r="AA627" s="2326">
        <v>2165.80457456164</v>
      </c>
      <c r="AB627" s="2331"/>
      <c r="AC627" s="2332">
        <v>3105</v>
      </c>
      <c r="AD627" s="2329">
        <v>141.224616165924</v>
      </c>
      <c r="AE627" s="2330"/>
      <c r="AF627" s="2334">
        <v>3105</v>
      </c>
      <c r="AG627" s="2335">
        <f t="shared" si="20"/>
        <v>1937.1354786610605</v>
      </c>
      <c r="AH627" s="2336"/>
      <c r="AI627" s="2334">
        <v>3105</v>
      </c>
      <c r="AJ627" s="2337">
        <f t="shared" si="21"/>
        <v>135.369108340569</v>
      </c>
    </row>
    <row r="628" spans="2:36" x14ac:dyDescent="0.25">
      <c r="B628" s="2325">
        <v>3110</v>
      </c>
      <c r="C628" s="2326">
        <v>1393.9729347314301</v>
      </c>
      <c r="D628" s="2327"/>
      <c r="E628" s="2328">
        <v>3110</v>
      </c>
      <c r="F628" s="2329">
        <v>125.535017833553</v>
      </c>
      <c r="G628" s="2330"/>
      <c r="H628" s="2325">
        <v>3110</v>
      </c>
      <c r="I628" s="2326">
        <v>956.10296232465805</v>
      </c>
      <c r="J628" s="2331"/>
      <c r="K628" s="2328">
        <v>3110</v>
      </c>
      <c r="L628" s="2329">
        <v>104.73444758983101</v>
      </c>
      <c r="M628" s="2330"/>
      <c r="N628" s="2325">
        <v>3110</v>
      </c>
      <c r="O628" s="2326">
        <v>1600.24650031531</v>
      </c>
      <c r="P628" s="2331"/>
      <c r="Q628" s="2328">
        <v>3110</v>
      </c>
      <c r="R628" s="2329">
        <v>126.43155098894501</v>
      </c>
      <c r="S628" s="2330"/>
      <c r="T628" s="2325">
        <v>3110</v>
      </c>
      <c r="U628" s="2326">
        <v>3569.51700864436</v>
      </c>
      <c r="V628" s="2331"/>
      <c r="W628" s="2332">
        <v>3110</v>
      </c>
      <c r="X628" s="2329">
        <v>178.91420431367601</v>
      </c>
      <c r="Y628" s="2330"/>
      <c r="Z628" s="2333">
        <v>3110</v>
      </c>
      <c r="AA628" s="2326">
        <v>2165.9645438856601</v>
      </c>
      <c r="AB628" s="2331"/>
      <c r="AC628" s="2332">
        <v>3110</v>
      </c>
      <c r="AD628" s="2329">
        <v>141.22793621841899</v>
      </c>
      <c r="AE628" s="2330"/>
      <c r="AF628" s="2334">
        <v>3110</v>
      </c>
      <c r="AG628" s="2335">
        <f t="shared" si="20"/>
        <v>1937.1607899802839</v>
      </c>
      <c r="AH628" s="2336"/>
      <c r="AI628" s="2334">
        <v>3110</v>
      </c>
      <c r="AJ628" s="2337">
        <f t="shared" si="21"/>
        <v>135.36863138888481</v>
      </c>
    </row>
    <row r="629" spans="2:36" x14ac:dyDescent="0.25">
      <c r="B629" s="2325">
        <v>3115</v>
      </c>
      <c r="C629" s="2326">
        <v>1393.96845395232</v>
      </c>
      <c r="D629" s="2327"/>
      <c r="E629" s="2328">
        <v>3115</v>
      </c>
      <c r="F629" s="2329">
        <v>125.533502423922</v>
      </c>
      <c r="G629" s="2330"/>
      <c r="H629" s="2325">
        <v>3115</v>
      </c>
      <c r="I629" s="2326">
        <v>956.09540633066194</v>
      </c>
      <c r="J629" s="2331"/>
      <c r="K629" s="2328">
        <v>3115</v>
      </c>
      <c r="L629" s="2329">
        <v>104.733112146419</v>
      </c>
      <c r="M629" s="2330"/>
      <c r="N629" s="2325">
        <v>3115</v>
      </c>
      <c r="O629" s="2326">
        <v>1600.24137594529</v>
      </c>
      <c r="P629" s="2331"/>
      <c r="Q629" s="2328">
        <v>3115</v>
      </c>
      <c r="R629" s="2329">
        <v>126.430118156746</v>
      </c>
      <c r="S629" s="2330"/>
      <c r="T629" s="2325">
        <v>3115</v>
      </c>
      <c r="U629" s="2326">
        <v>3569.5007570596099</v>
      </c>
      <c r="V629" s="2331"/>
      <c r="W629" s="2332">
        <v>3115</v>
      </c>
      <c r="X629" s="2329">
        <v>178.912783188004</v>
      </c>
      <c r="Y629" s="2330"/>
      <c r="Z629" s="2333">
        <v>3115</v>
      </c>
      <c r="AA629" s="2326">
        <v>2166.1245132096801</v>
      </c>
      <c r="AB629" s="2331"/>
      <c r="AC629" s="2332">
        <v>3115</v>
      </c>
      <c r="AD629" s="2329">
        <v>141.231256270915</v>
      </c>
      <c r="AE629" s="2330"/>
      <c r="AF629" s="2334">
        <v>3115</v>
      </c>
      <c r="AG629" s="2335">
        <f t="shared" si="20"/>
        <v>1937.1861012995128</v>
      </c>
      <c r="AH629" s="2336"/>
      <c r="AI629" s="2334">
        <v>3115</v>
      </c>
      <c r="AJ629" s="2337">
        <f t="shared" si="21"/>
        <v>135.36815443720121</v>
      </c>
    </row>
    <row r="630" spans="2:36" x14ac:dyDescent="0.25">
      <c r="B630" s="2325">
        <v>3120</v>
      </c>
      <c r="C630" s="2326">
        <v>1393.9639731732</v>
      </c>
      <c r="D630" s="2327"/>
      <c r="E630" s="2328">
        <v>3120</v>
      </c>
      <c r="F630" s="2329">
        <v>125.531987014291</v>
      </c>
      <c r="G630" s="2330"/>
      <c r="H630" s="2325">
        <v>3120</v>
      </c>
      <c r="I630" s="2326">
        <v>956.08785033666595</v>
      </c>
      <c r="J630" s="2331"/>
      <c r="K630" s="2328">
        <v>3120</v>
      </c>
      <c r="L630" s="2329">
        <v>104.731776703007</v>
      </c>
      <c r="M630" s="2330"/>
      <c r="N630" s="2325">
        <v>3120</v>
      </c>
      <c r="O630" s="2326">
        <v>1600.23625157526</v>
      </c>
      <c r="P630" s="2331"/>
      <c r="Q630" s="2328">
        <v>3120</v>
      </c>
      <c r="R630" s="2329">
        <v>126.428685324547</v>
      </c>
      <c r="S630" s="2330"/>
      <c r="T630" s="2325">
        <v>3120</v>
      </c>
      <c r="U630" s="2326">
        <v>3569.4845054748498</v>
      </c>
      <c r="V630" s="2331"/>
      <c r="W630" s="2332">
        <v>3120</v>
      </c>
      <c r="X630" s="2329">
        <v>178.91136206233301</v>
      </c>
      <c r="Y630" s="2330"/>
      <c r="Z630" s="2333">
        <v>3120</v>
      </c>
      <c r="AA630" s="2326">
        <v>2166.2844825337102</v>
      </c>
      <c r="AB630" s="2331"/>
      <c r="AC630" s="2332">
        <v>3120</v>
      </c>
      <c r="AD630" s="2329">
        <v>141.23457632341001</v>
      </c>
      <c r="AE630" s="2330"/>
      <c r="AF630" s="2334">
        <v>3120</v>
      </c>
      <c r="AG630" s="2335">
        <f t="shared" si="20"/>
        <v>1937.2114126187375</v>
      </c>
      <c r="AH630" s="2336"/>
      <c r="AI630" s="2334">
        <v>3120</v>
      </c>
      <c r="AJ630" s="2337">
        <f t="shared" si="21"/>
        <v>135.36767748551762</v>
      </c>
    </row>
    <row r="631" spans="2:36" x14ac:dyDescent="0.25">
      <c r="B631" s="2325">
        <v>3125</v>
      </c>
      <c r="C631" s="2326">
        <v>1393.9594923940899</v>
      </c>
      <c r="D631" s="2327"/>
      <c r="E631" s="2328">
        <v>3125</v>
      </c>
      <c r="F631" s="2329">
        <v>125.53047160465999</v>
      </c>
      <c r="G631" s="2330"/>
      <c r="H631" s="2325">
        <v>3125</v>
      </c>
      <c r="I631" s="2326">
        <v>956.08029434266996</v>
      </c>
      <c r="J631" s="2331"/>
      <c r="K631" s="2328">
        <v>3125</v>
      </c>
      <c r="L631" s="2329">
        <v>104.730441259595</v>
      </c>
      <c r="M631" s="2330"/>
      <c r="N631" s="2325">
        <v>3125</v>
      </c>
      <c r="O631" s="2326">
        <v>1600.23112720524</v>
      </c>
      <c r="P631" s="2331"/>
      <c r="Q631" s="2328">
        <v>3125</v>
      </c>
      <c r="R631" s="2329">
        <v>126.427252492348</v>
      </c>
      <c r="S631" s="2330"/>
      <c r="T631" s="2325">
        <v>3125</v>
      </c>
      <c r="U631" s="2326">
        <v>3569.4682538900902</v>
      </c>
      <c r="V631" s="2331"/>
      <c r="W631" s="2332">
        <v>3125</v>
      </c>
      <c r="X631" s="2329">
        <v>178.909940936661</v>
      </c>
      <c r="Y631" s="2330"/>
      <c r="Z631" s="2333">
        <v>3125</v>
      </c>
      <c r="AA631" s="2326">
        <v>2166.4444518577302</v>
      </c>
      <c r="AB631" s="2331"/>
      <c r="AC631" s="2332">
        <v>3125</v>
      </c>
      <c r="AD631" s="2329">
        <v>141.23789637590599</v>
      </c>
      <c r="AE631" s="2330"/>
      <c r="AF631" s="2334">
        <v>3125</v>
      </c>
      <c r="AG631" s="2335">
        <f t="shared" si="20"/>
        <v>1937.2367239379644</v>
      </c>
      <c r="AH631" s="2336"/>
      <c r="AI631" s="2334">
        <v>3125</v>
      </c>
      <c r="AJ631" s="2337">
        <f t="shared" si="21"/>
        <v>135.36720053383399</v>
      </c>
    </row>
    <row r="632" spans="2:36" x14ac:dyDescent="0.25">
      <c r="B632" s="2325">
        <v>3130</v>
      </c>
      <c r="C632" s="2326">
        <v>1393.9550116149701</v>
      </c>
      <c r="D632" s="2327"/>
      <c r="E632" s="2328">
        <v>3130</v>
      </c>
      <c r="F632" s="2329">
        <v>125.528956195028</v>
      </c>
      <c r="G632" s="2330"/>
      <c r="H632" s="2325">
        <v>3130</v>
      </c>
      <c r="I632" s="2326">
        <v>956.07273834867397</v>
      </c>
      <c r="J632" s="2331"/>
      <c r="K632" s="2328">
        <v>3130</v>
      </c>
      <c r="L632" s="2329">
        <v>104.729105816184</v>
      </c>
      <c r="M632" s="2330"/>
      <c r="N632" s="2325">
        <v>3130</v>
      </c>
      <c r="O632" s="2326">
        <v>1600.22600283521</v>
      </c>
      <c r="P632" s="2331"/>
      <c r="Q632" s="2328">
        <v>3130</v>
      </c>
      <c r="R632" s="2329">
        <v>126.42581966014799</v>
      </c>
      <c r="S632" s="2330"/>
      <c r="T632" s="2325">
        <v>3130</v>
      </c>
      <c r="U632" s="2326">
        <v>3569.4520023053401</v>
      </c>
      <c r="V632" s="2331"/>
      <c r="W632" s="2332">
        <v>3130</v>
      </c>
      <c r="X632" s="2329">
        <v>178.90851981098899</v>
      </c>
      <c r="Y632" s="2330"/>
      <c r="Z632" s="2333">
        <v>3130</v>
      </c>
      <c r="AA632" s="2326">
        <v>2166.6044211817498</v>
      </c>
      <c r="AB632" s="2331"/>
      <c r="AC632" s="2332">
        <v>3130</v>
      </c>
      <c r="AD632" s="2329">
        <v>141.241216428402</v>
      </c>
      <c r="AE632" s="2330"/>
      <c r="AF632" s="2334">
        <v>3130</v>
      </c>
      <c r="AG632" s="2335">
        <f t="shared" si="20"/>
        <v>1937.2620352571889</v>
      </c>
      <c r="AH632" s="2336"/>
      <c r="AI632" s="2334">
        <v>3130</v>
      </c>
      <c r="AJ632" s="2337">
        <f t="shared" si="21"/>
        <v>135.3667235821502</v>
      </c>
    </row>
    <row r="633" spans="2:36" x14ac:dyDescent="0.25">
      <c r="B633" s="2325">
        <v>3135</v>
      </c>
      <c r="C633" s="2326">
        <v>1393.95053083585</v>
      </c>
      <c r="D633" s="2327"/>
      <c r="E633" s="2328">
        <v>3135</v>
      </c>
      <c r="F633" s="2329">
        <v>125.527440785397</v>
      </c>
      <c r="G633" s="2330"/>
      <c r="H633" s="2325">
        <v>3135</v>
      </c>
      <c r="I633" s="2326">
        <v>956.065182354679</v>
      </c>
      <c r="J633" s="2331"/>
      <c r="K633" s="2328">
        <v>3135</v>
      </c>
      <c r="L633" s="2329">
        <v>104.727770372772</v>
      </c>
      <c r="M633" s="2330"/>
      <c r="N633" s="2325">
        <v>3135</v>
      </c>
      <c r="O633" s="2326">
        <v>1600.22087846519</v>
      </c>
      <c r="P633" s="2331"/>
      <c r="Q633" s="2328">
        <v>3135</v>
      </c>
      <c r="R633" s="2329">
        <v>126.42438682794899</v>
      </c>
      <c r="S633" s="2330"/>
      <c r="T633" s="2325">
        <v>3135</v>
      </c>
      <c r="U633" s="2326">
        <v>3569.43575072058</v>
      </c>
      <c r="V633" s="2331"/>
      <c r="W633" s="2332">
        <v>3135</v>
      </c>
      <c r="X633" s="2329">
        <v>178.90709868531701</v>
      </c>
      <c r="Y633" s="2330"/>
      <c r="Z633" s="2333">
        <v>3135</v>
      </c>
      <c r="AA633" s="2326">
        <v>2166.7643905057698</v>
      </c>
      <c r="AB633" s="2331"/>
      <c r="AC633" s="2332">
        <v>3135</v>
      </c>
      <c r="AD633" s="2329">
        <v>141.24453648089701</v>
      </c>
      <c r="AE633" s="2330"/>
      <c r="AF633" s="2334">
        <v>3135</v>
      </c>
      <c r="AG633" s="2335">
        <f t="shared" si="20"/>
        <v>1937.2873465764139</v>
      </c>
      <c r="AH633" s="2336"/>
      <c r="AI633" s="2334">
        <v>3135</v>
      </c>
      <c r="AJ633" s="2337">
        <f t="shared" si="21"/>
        <v>135.36624663046641</v>
      </c>
    </row>
    <row r="634" spans="2:36" x14ac:dyDescent="0.25">
      <c r="B634" s="2325">
        <v>3140</v>
      </c>
      <c r="C634" s="2326">
        <v>1394.5966030872603</v>
      </c>
      <c r="D634" s="2327"/>
      <c r="E634" s="2328">
        <v>3140</v>
      </c>
      <c r="F634" s="2329">
        <v>125.74586258459885</v>
      </c>
      <c r="G634" s="2330"/>
      <c r="H634" s="2325">
        <v>3140</v>
      </c>
      <c r="I634" s="2326">
        <v>957.15424504372311</v>
      </c>
      <c r="J634" s="2331"/>
      <c r="K634" s="2328">
        <v>3140</v>
      </c>
      <c r="L634" s="2329">
        <v>104.92025116521489</v>
      </c>
      <c r="M634" s="2330"/>
      <c r="N634" s="2325">
        <v>3140</v>
      </c>
      <c r="O634" s="2326">
        <v>1600.9594668822779</v>
      </c>
      <c r="P634" s="2331"/>
      <c r="Q634" s="2328">
        <v>3140</v>
      </c>
      <c r="R634" s="2329">
        <v>126.63090455806397</v>
      </c>
      <c r="S634" s="2330"/>
      <c r="T634" s="2325">
        <v>3140</v>
      </c>
      <c r="U634" s="2326">
        <v>3571.7764365267658</v>
      </c>
      <c r="V634" s="2331"/>
      <c r="W634" s="2332">
        <v>3140</v>
      </c>
      <c r="X634" s="2329">
        <v>179.11189667026804</v>
      </c>
      <c r="Y634" s="2330"/>
      <c r="Z634" s="2333">
        <v>3140</v>
      </c>
      <c r="AA634" s="2326">
        <v>2143.7291082881866</v>
      </c>
      <c r="AB634" s="2331"/>
      <c r="AC634" s="2332">
        <v>3140</v>
      </c>
      <c r="AD634" s="2329">
        <v>140.76657076361789</v>
      </c>
      <c r="AE634" s="2330"/>
      <c r="AF634" s="2334">
        <v>3140</v>
      </c>
      <c r="AG634" s="2335">
        <f t="shared" si="20"/>
        <v>1933.643171965643</v>
      </c>
      <c r="AH634" s="2336"/>
      <c r="AI634" s="2334">
        <v>3140</v>
      </c>
      <c r="AJ634" s="2337">
        <f t="shared" si="21"/>
        <v>135.43509714835272</v>
      </c>
    </row>
    <row r="635" spans="2:36" x14ac:dyDescent="0.25">
      <c r="B635" s="2325">
        <v>3145</v>
      </c>
      <c r="C635" s="2326">
        <v>1394.3487601379968</v>
      </c>
      <c r="D635" s="2327"/>
      <c r="E635" s="2328">
        <v>3145</v>
      </c>
      <c r="F635" s="2329">
        <v>125.66217703437707</v>
      </c>
      <c r="G635" s="2330"/>
      <c r="H635" s="2325">
        <v>3145</v>
      </c>
      <c r="I635" s="2326">
        <v>956.73699945120518</v>
      </c>
      <c r="J635" s="2331"/>
      <c r="K635" s="2328">
        <v>3145</v>
      </c>
      <c r="L635" s="2329">
        <v>104.84650687568335</v>
      </c>
      <c r="M635" s="2330"/>
      <c r="N635" s="2325">
        <v>3145</v>
      </c>
      <c r="O635" s="2326">
        <v>1600.6764946418962</v>
      </c>
      <c r="P635" s="2331"/>
      <c r="Q635" s="2328">
        <v>3145</v>
      </c>
      <c r="R635" s="2329">
        <v>126.55178229806573</v>
      </c>
      <c r="S635" s="2330"/>
      <c r="T635" s="2325">
        <v>3145</v>
      </c>
      <c r="U635" s="2326">
        <v>3570.8818366963005</v>
      </c>
      <c r="V635" s="2331"/>
      <c r="W635" s="2332">
        <v>3145</v>
      </c>
      <c r="X635" s="2329">
        <v>179.03347494464205</v>
      </c>
      <c r="Y635" s="2330"/>
      <c r="Z635" s="2333">
        <v>3145</v>
      </c>
      <c r="AA635" s="2326">
        <v>2152.5269203735252</v>
      </c>
      <c r="AB635" s="2331"/>
      <c r="AC635" s="2332">
        <v>3145</v>
      </c>
      <c r="AD635" s="2329">
        <v>140.94897058074733</v>
      </c>
      <c r="AE635" s="2330"/>
      <c r="AF635" s="2334">
        <v>3145</v>
      </c>
      <c r="AG635" s="2335">
        <f t="shared" si="20"/>
        <v>1935.0342022601849</v>
      </c>
      <c r="AH635" s="2336"/>
      <c r="AI635" s="2334">
        <v>3145</v>
      </c>
      <c r="AJ635" s="2337">
        <f t="shared" si="21"/>
        <v>135.4085823467031</v>
      </c>
    </row>
    <row r="636" spans="2:36" x14ac:dyDescent="0.25">
      <c r="B636" s="2325">
        <v>3150</v>
      </c>
      <c r="C636" s="2326">
        <v>1394.1023172866308</v>
      </c>
      <c r="D636" s="2327"/>
      <c r="E636" s="2328">
        <v>3150</v>
      </c>
      <c r="F636" s="2329">
        <v>125.57882950465842</v>
      </c>
      <c r="G636" s="2330"/>
      <c r="H636" s="2325">
        <v>3150</v>
      </c>
      <c r="I636" s="2326">
        <v>956.32141978143625</v>
      </c>
      <c r="J636" s="2331"/>
      <c r="K636" s="2328">
        <v>3150</v>
      </c>
      <c r="L636" s="2329">
        <v>104.77305748802713</v>
      </c>
      <c r="M636" s="2330"/>
      <c r="N636" s="2325">
        <v>3150</v>
      </c>
      <c r="O636" s="2326">
        <v>1600.3946542904778</v>
      </c>
      <c r="P636" s="2331"/>
      <c r="Q636" s="2328">
        <v>3150</v>
      </c>
      <c r="R636" s="2329">
        <v>126.47297652710739</v>
      </c>
      <c r="S636" s="2330"/>
      <c r="T636" s="2325">
        <v>3150</v>
      </c>
      <c r="U636" s="2326">
        <v>3569.9879995347269</v>
      </c>
      <c r="V636" s="2331"/>
      <c r="W636" s="2332">
        <v>3150</v>
      </c>
      <c r="X636" s="2329">
        <v>178.9553130326903</v>
      </c>
      <c r="Y636" s="2330"/>
      <c r="Z636" s="2333">
        <v>3150</v>
      </c>
      <c r="AA636" s="2326">
        <v>2161.3252331947042</v>
      </c>
      <c r="AB636" s="2331"/>
      <c r="AC636" s="2332">
        <v>3150</v>
      </c>
      <c r="AD636" s="2329">
        <v>141.13157346800031</v>
      </c>
      <c r="AE636" s="2330"/>
      <c r="AF636" s="2334">
        <v>3150</v>
      </c>
      <c r="AG636" s="2335">
        <f t="shared" si="20"/>
        <v>1936.4263248175951</v>
      </c>
      <c r="AH636" s="2336"/>
      <c r="AI636" s="2334">
        <v>3150</v>
      </c>
      <c r="AJ636" s="2337">
        <f t="shared" si="21"/>
        <v>135.38235000409671</v>
      </c>
    </row>
    <row r="637" spans="2:36" x14ac:dyDescent="0.25">
      <c r="B637" s="2325">
        <v>3155</v>
      </c>
      <c r="C637" s="2326">
        <v>1393.94605005674</v>
      </c>
      <c r="D637" s="2327"/>
      <c r="E637" s="2328">
        <v>3155</v>
      </c>
      <c r="F637" s="2329">
        <v>125.52592537576599</v>
      </c>
      <c r="G637" s="2330"/>
      <c r="H637" s="2325">
        <v>3155</v>
      </c>
      <c r="I637" s="2326">
        <v>956.057626360683</v>
      </c>
      <c r="J637" s="2331"/>
      <c r="K637" s="2328">
        <v>3155</v>
      </c>
      <c r="L637" s="2329">
        <v>104.72643492936</v>
      </c>
      <c r="M637" s="2330"/>
      <c r="N637" s="2325">
        <v>3155</v>
      </c>
      <c r="O637" s="2326">
        <v>1600.21575409516</v>
      </c>
      <c r="P637" s="2331"/>
      <c r="Q637" s="2328">
        <v>3155</v>
      </c>
      <c r="R637" s="2329">
        <v>126.42295399575001</v>
      </c>
      <c r="S637" s="2330"/>
      <c r="T637" s="2325">
        <v>3155</v>
      </c>
      <c r="U637" s="2326">
        <v>3569.4194991358299</v>
      </c>
      <c r="V637" s="2331"/>
      <c r="W637" s="2332">
        <v>3155</v>
      </c>
      <c r="X637" s="2329">
        <v>178.905677559645</v>
      </c>
      <c r="Y637" s="2330"/>
      <c r="Z637" s="2333">
        <v>3155</v>
      </c>
      <c r="AA637" s="2326">
        <v>2166.9243598297899</v>
      </c>
      <c r="AB637" s="2331"/>
      <c r="AC637" s="2332">
        <v>3155</v>
      </c>
      <c r="AD637" s="2329">
        <v>141.24785653339299</v>
      </c>
      <c r="AE637" s="2330"/>
      <c r="AF637" s="2334">
        <v>3155</v>
      </c>
      <c r="AG637" s="2335">
        <f t="shared" si="20"/>
        <v>1937.3126578956405</v>
      </c>
      <c r="AH637" s="2336"/>
      <c r="AI637" s="2334">
        <v>3155</v>
      </c>
      <c r="AJ637" s="2337">
        <f t="shared" si="21"/>
        <v>135.36576967878278</v>
      </c>
    </row>
    <row r="638" spans="2:36" x14ac:dyDescent="0.25">
      <c r="B638" s="2325">
        <v>3160</v>
      </c>
      <c r="C638" s="2326">
        <v>1393.9415692776199</v>
      </c>
      <c r="D638" s="2327"/>
      <c r="E638" s="2328">
        <v>3160</v>
      </c>
      <c r="F638" s="2329">
        <v>125.524409966135</v>
      </c>
      <c r="G638" s="2330"/>
      <c r="H638" s="2325">
        <v>3160</v>
      </c>
      <c r="I638" s="2326">
        <v>956.05007036668701</v>
      </c>
      <c r="J638" s="2331"/>
      <c r="K638" s="2328">
        <v>3160</v>
      </c>
      <c r="L638" s="2329">
        <v>104.72509948594799</v>
      </c>
      <c r="M638" s="2330"/>
      <c r="N638" s="2325">
        <v>3160</v>
      </c>
      <c r="O638" s="2326">
        <v>1600.21062972513</v>
      </c>
      <c r="P638" s="2331"/>
      <c r="Q638" s="2328">
        <v>3160</v>
      </c>
      <c r="R638" s="2329">
        <v>126.42152116355101</v>
      </c>
      <c r="S638" s="2330"/>
      <c r="T638" s="2325">
        <v>3160</v>
      </c>
      <c r="U638" s="2326">
        <v>3569.4032475510699</v>
      </c>
      <c r="V638" s="2331"/>
      <c r="W638" s="2332">
        <v>3160</v>
      </c>
      <c r="X638" s="2329">
        <v>178.90425643397299</v>
      </c>
      <c r="Y638" s="2330"/>
      <c r="Z638" s="2333">
        <v>3160</v>
      </c>
      <c r="AA638" s="2326">
        <v>2167.0843291538099</v>
      </c>
      <c r="AB638" s="2331"/>
      <c r="AC638" s="2332">
        <v>3160</v>
      </c>
      <c r="AD638" s="2329">
        <v>141.251176585888</v>
      </c>
      <c r="AE638" s="2330"/>
      <c r="AF638" s="2334">
        <v>3160</v>
      </c>
      <c r="AG638" s="2335">
        <f t="shared" si="20"/>
        <v>1937.3379692148633</v>
      </c>
      <c r="AH638" s="2336"/>
      <c r="AI638" s="2334">
        <v>3160</v>
      </c>
      <c r="AJ638" s="2337">
        <f t="shared" si="21"/>
        <v>135.36529272709899</v>
      </c>
    </row>
    <row r="639" spans="2:36" x14ac:dyDescent="0.25">
      <c r="B639" s="2325">
        <v>3165</v>
      </c>
      <c r="C639" s="2326">
        <v>1393.9370884985101</v>
      </c>
      <c r="D639" s="2327"/>
      <c r="E639" s="2328">
        <v>3165</v>
      </c>
      <c r="F639" s="2329">
        <v>125.522894556503</v>
      </c>
      <c r="G639" s="2330"/>
      <c r="H639" s="2325">
        <v>3165</v>
      </c>
      <c r="I639" s="2326">
        <v>956.04251437269102</v>
      </c>
      <c r="J639" s="2331"/>
      <c r="K639" s="2328">
        <v>3165</v>
      </c>
      <c r="L639" s="2329">
        <v>104.723764042536</v>
      </c>
      <c r="M639" s="2330"/>
      <c r="N639" s="2325">
        <v>3165</v>
      </c>
      <c r="O639" s="2326">
        <v>1600.2055053551101</v>
      </c>
      <c r="P639" s="2331"/>
      <c r="Q639" s="2328">
        <v>3165</v>
      </c>
      <c r="R639" s="2329">
        <v>126.420088331351</v>
      </c>
      <c r="S639" s="2330"/>
      <c r="T639" s="2325">
        <v>3165</v>
      </c>
      <c r="U639" s="2326">
        <v>3569.3869959663198</v>
      </c>
      <c r="V639" s="2331"/>
      <c r="W639" s="2332">
        <v>3165</v>
      </c>
      <c r="X639" s="2329">
        <v>178.902835308302</v>
      </c>
      <c r="Y639" s="2330"/>
      <c r="Z639" s="2333">
        <v>3165</v>
      </c>
      <c r="AA639" s="2326">
        <v>2167.2442984778299</v>
      </c>
      <c r="AB639" s="2331"/>
      <c r="AC639" s="2332">
        <v>3165</v>
      </c>
      <c r="AD639" s="2329">
        <v>141.25449663838401</v>
      </c>
      <c r="AE639" s="2330"/>
      <c r="AF639" s="2334">
        <v>3165</v>
      </c>
      <c r="AG639" s="2335">
        <f t="shared" si="20"/>
        <v>1937.3632805340924</v>
      </c>
      <c r="AH639" s="2336"/>
      <c r="AI639" s="2334">
        <v>3165</v>
      </c>
      <c r="AJ639" s="2337">
        <f t="shared" si="21"/>
        <v>135.3648157754152</v>
      </c>
    </row>
    <row r="640" spans="2:36" x14ac:dyDescent="0.25">
      <c r="B640" s="2325">
        <v>3170</v>
      </c>
      <c r="C640" s="2326">
        <v>1393.93260771939</v>
      </c>
      <c r="D640" s="2327"/>
      <c r="E640" s="2328">
        <v>3170</v>
      </c>
      <c r="F640" s="2329">
        <v>125.52137914687199</v>
      </c>
      <c r="G640" s="2330"/>
      <c r="H640" s="2325">
        <v>3170</v>
      </c>
      <c r="I640" s="2326">
        <v>956.03495837869502</v>
      </c>
      <c r="J640" s="2331"/>
      <c r="K640" s="2328">
        <v>3170</v>
      </c>
      <c r="L640" s="2329">
        <v>104.722428599124</v>
      </c>
      <c r="M640" s="2330"/>
      <c r="N640" s="2325">
        <v>3170</v>
      </c>
      <c r="O640" s="2326">
        <v>1600.2003809850801</v>
      </c>
      <c r="P640" s="2331"/>
      <c r="Q640" s="2328">
        <v>3170</v>
      </c>
      <c r="R640" s="2329">
        <v>126.418655499152</v>
      </c>
      <c r="S640" s="2330"/>
      <c r="T640" s="2325">
        <v>3170</v>
      </c>
      <c r="U640" s="2326">
        <v>3569.3707443815601</v>
      </c>
      <c r="V640" s="2331"/>
      <c r="W640" s="2332">
        <v>3170</v>
      </c>
      <c r="X640" s="2329">
        <v>178.90141418262999</v>
      </c>
      <c r="Y640" s="2330"/>
      <c r="Z640" s="2333">
        <v>3170</v>
      </c>
      <c r="AA640" s="2326">
        <v>2167.40426780186</v>
      </c>
      <c r="AB640" s="2331"/>
      <c r="AC640" s="2332">
        <v>3170</v>
      </c>
      <c r="AD640" s="2329">
        <v>141.257816690879</v>
      </c>
      <c r="AE640" s="2330"/>
      <c r="AF640" s="2334">
        <v>3170</v>
      </c>
      <c r="AG640" s="2335">
        <f t="shared" si="20"/>
        <v>1937.3885918533172</v>
      </c>
      <c r="AH640" s="2336"/>
      <c r="AI640" s="2334">
        <v>3170</v>
      </c>
      <c r="AJ640" s="2337">
        <f t="shared" si="21"/>
        <v>135.3643388237314</v>
      </c>
    </row>
    <row r="641" spans="2:36" x14ac:dyDescent="0.25">
      <c r="B641" s="2325">
        <v>3175</v>
      </c>
      <c r="C641" s="2326">
        <v>1393.92812694028</v>
      </c>
      <c r="D641" s="2327"/>
      <c r="E641" s="2328">
        <v>3175</v>
      </c>
      <c r="F641" s="2329">
        <v>125.519863737241</v>
      </c>
      <c r="G641" s="2330"/>
      <c r="H641" s="2325">
        <v>3175</v>
      </c>
      <c r="I641" s="2326">
        <v>956.02740238470005</v>
      </c>
      <c r="J641" s="2331"/>
      <c r="K641" s="2328">
        <v>3175</v>
      </c>
      <c r="L641" s="2329">
        <v>104.721093155712</v>
      </c>
      <c r="M641" s="2330"/>
      <c r="N641" s="2325">
        <v>3175</v>
      </c>
      <c r="O641" s="2326">
        <v>1600.1952566150601</v>
      </c>
      <c r="P641" s="2331"/>
      <c r="Q641" s="2328">
        <v>3175</v>
      </c>
      <c r="R641" s="2329">
        <v>126.41722266695299</v>
      </c>
      <c r="S641" s="2330"/>
      <c r="T641" s="2325">
        <v>3175</v>
      </c>
      <c r="U641" s="2326">
        <v>3569.3544927968001</v>
      </c>
      <c r="V641" s="2331"/>
      <c r="W641" s="2332">
        <v>3175</v>
      </c>
      <c r="X641" s="2329">
        <v>178.89999305695801</v>
      </c>
      <c r="Y641" s="2330"/>
      <c r="Z641" s="2333">
        <v>3175</v>
      </c>
      <c r="AA641" s="2326">
        <v>2167.56423712588</v>
      </c>
      <c r="AB641" s="2331"/>
      <c r="AC641" s="2332">
        <v>3175</v>
      </c>
      <c r="AD641" s="2329">
        <v>141.261136743375</v>
      </c>
      <c r="AE641" s="2330"/>
      <c r="AF641" s="2334">
        <v>3175</v>
      </c>
      <c r="AG641" s="2335">
        <f t="shared" si="20"/>
        <v>1937.413903172544</v>
      </c>
      <c r="AH641" s="2336"/>
      <c r="AI641" s="2334">
        <v>3175</v>
      </c>
      <c r="AJ641" s="2337">
        <f t="shared" si="21"/>
        <v>135.36386187204781</v>
      </c>
    </row>
    <row r="642" spans="2:36" x14ac:dyDescent="0.25">
      <c r="B642" s="2325">
        <v>3180</v>
      </c>
      <c r="C642" s="2326">
        <v>1393.9236461611599</v>
      </c>
      <c r="D642" s="2327"/>
      <c r="E642" s="2328">
        <v>3180</v>
      </c>
      <c r="F642" s="2329">
        <v>125.51834832761</v>
      </c>
      <c r="G642" s="2330"/>
      <c r="H642" s="2325">
        <v>3180</v>
      </c>
      <c r="I642" s="2326">
        <v>956.01984639070395</v>
      </c>
      <c r="J642" s="2331"/>
      <c r="K642" s="2328">
        <v>3180</v>
      </c>
      <c r="L642" s="2329">
        <v>104.71975771229999</v>
      </c>
      <c r="M642" s="2330"/>
      <c r="N642" s="2325">
        <v>3180</v>
      </c>
      <c r="O642" s="2326">
        <v>1600.1901322450301</v>
      </c>
      <c r="P642" s="2331"/>
      <c r="Q642" s="2328">
        <v>3180</v>
      </c>
      <c r="R642" s="2329">
        <v>126.41578983475399</v>
      </c>
      <c r="S642" s="2330"/>
      <c r="T642" s="2325">
        <v>3180</v>
      </c>
      <c r="U642" s="2326">
        <v>3569.33824121205</v>
      </c>
      <c r="V642" s="2331"/>
      <c r="W642" s="2332">
        <v>3180</v>
      </c>
      <c r="X642" s="2329">
        <v>178.898571931286</v>
      </c>
      <c r="Y642" s="2330"/>
      <c r="Z642" s="2333">
        <v>3180</v>
      </c>
      <c r="AA642" s="2326">
        <v>2167.7242064499001</v>
      </c>
      <c r="AB642" s="2331"/>
      <c r="AC642" s="2332">
        <v>3180</v>
      </c>
      <c r="AD642" s="2329">
        <v>141.26445679586999</v>
      </c>
      <c r="AE642" s="2330"/>
      <c r="AF642" s="2334">
        <v>3180</v>
      </c>
      <c r="AG642" s="2335">
        <f t="shared" si="20"/>
        <v>1937.4392144917688</v>
      </c>
      <c r="AH642" s="2336"/>
      <c r="AI642" s="2334">
        <v>3180</v>
      </c>
      <c r="AJ642" s="2337">
        <f t="shared" si="21"/>
        <v>135.36338492036398</v>
      </c>
    </row>
    <row r="643" spans="2:36" x14ac:dyDescent="0.25">
      <c r="B643" s="2325">
        <v>3185</v>
      </c>
      <c r="C643" s="2326">
        <v>1393.9191653820401</v>
      </c>
      <c r="D643" s="2327"/>
      <c r="E643" s="2328">
        <v>3185</v>
      </c>
      <c r="F643" s="2329">
        <v>125.51683291797799</v>
      </c>
      <c r="G643" s="2330"/>
      <c r="H643" s="2325">
        <v>3185</v>
      </c>
      <c r="I643" s="2326">
        <v>956.01229039670795</v>
      </c>
      <c r="J643" s="2331"/>
      <c r="K643" s="2328">
        <v>3185</v>
      </c>
      <c r="L643" s="2329">
        <v>104.71842226888801</v>
      </c>
      <c r="M643" s="2330"/>
      <c r="N643" s="2325">
        <v>3185</v>
      </c>
      <c r="O643" s="2326">
        <v>1600.1850078750099</v>
      </c>
      <c r="P643" s="2331"/>
      <c r="Q643" s="2328">
        <v>3185</v>
      </c>
      <c r="R643" s="2329">
        <v>126.414357002554</v>
      </c>
      <c r="S643" s="2330"/>
      <c r="T643" s="2325">
        <v>3185</v>
      </c>
      <c r="U643" s="2326">
        <v>3569.3219896272899</v>
      </c>
      <c r="V643" s="2331"/>
      <c r="W643" s="2332">
        <v>3185</v>
      </c>
      <c r="X643" s="2329">
        <v>178.89715080561399</v>
      </c>
      <c r="Y643" s="2330"/>
      <c r="Z643" s="2333">
        <v>3185</v>
      </c>
      <c r="AA643" s="2326">
        <v>2167.8841757739201</v>
      </c>
      <c r="AB643" s="2331"/>
      <c r="AC643" s="2332">
        <v>3185</v>
      </c>
      <c r="AD643" s="2329">
        <v>141.267776848366</v>
      </c>
      <c r="AE643" s="2330"/>
      <c r="AF643" s="2334">
        <v>3185</v>
      </c>
      <c r="AG643" s="2335">
        <f t="shared" si="20"/>
        <v>1937.4645258109936</v>
      </c>
      <c r="AH643" s="2336"/>
      <c r="AI643" s="2334">
        <v>3185</v>
      </c>
      <c r="AJ643" s="2337">
        <f t="shared" si="21"/>
        <v>135.36290796867999</v>
      </c>
    </row>
    <row r="644" spans="2:36" x14ac:dyDescent="0.25">
      <c r="B644" s="2325">
        <v>3190</v>
      </c>
      <c r="C644" s="2326">
        <v>1393.91468460293</v>
      </c>
      <c r="D644" s="2327"/>
      <c r="E644" s="2328">
        <v>3190</v>
      </c>
      <c r="F644" s="2329">
        <v>125.515317508347</v>
      </c>
      <c r="G644" s="2330"/>
      <c r="H644" s="2325">
        <v>3190</v>
      </c>
      <c r="I644" s="2326">
        <v>956.00473440271196</v>
      </c>
      <c r="J644" s="2331"/>
      <c r="K644" s="2328">
        <v>3190</v>
      </c>
      <c r="L644" s="2329">
        <v>104.717086825476</v>
      </c>
      <c r="M644" s="2330"/>
      <c r="N644" s="2325">
        <v>3190</v>
      </c>
      <c r="O644" s="2326">
        <v>1600.1798835049799</v>
      </c>
      <c r="P644" s="2331"/>
      <c r="Q644" s="2328">
        <v>3190</v>
      </c>
      <c r="R644" s="2329">
        <v>126.412924170355</v>
      </c>
      <c r="S644" s="2330"/>
      <c r="T644" s="2325">
        <v>3190</v>
      </c>
      <c r="U644" s="2326">
        <v>3569.3057380425398</v>
      </c>
      <c r="V644" s="2331"/>
      <c r="W644" s="2332">
        <v>3190</v>
      </c>
      <c r="X644" s="2329">
        <v>178.89572967994201</v>
      </c>
      <c r="Y644" s="2330"/>
      <c r="Z644" s="2333">
        <v>3190</v>
      </c>
      <c r="AA644" s="2326">
        <v>2168.0441450979401</v>
      </c>
      <c r="AB644" s="2331"/>
      <c r="AC644" s="2332">
        <v>3190</v>
      </c>
      <c r="AD644" s="2329">
        <v>141.27109690086101</v>
      </c>
      <c r="AE644" s="2330"/>
      <c r="AF644" s="2334">
        <v>3190</v>
      </c>
      <c r="AG644" s="2335">
        <f t="shared" si="20"/>
        <v>1937.4898371302202</v>
      </c>
      <c r="AH644" s="2336"/>
      <c r="AI644" s="2334">
        <v>3190</v>
      </c>
      <c r="AJ644" s="2337">
        <f t="shared" si="21"/>
        <v>135.3624310169962</v>
      </c>
    </row>
    <row r="645" spans="2:36" x14ac:dyDescent="0.25">
      <c r="B645" s="2325">
        <v>3195</v>
      </c>
      <c r="C645" s="2326">
        <v>1393.91020382381</v>
      </c>
      <c r="D645" s="2327"/>
      <c r="E645" s="2328">
        <v>3195</v>
      </c>
      <c r="F645" s="2329">
        <v>125.513802098716</v>
      </c>
      <c r="G645" s="2330"/>
      <c r="H645" s="2325">
        <v>3195</v>
      </c>
      <c r="I645" s="2326">
        <v>955.99717840871699</v>
      </c>
      <c r="J645" s="2331"/>
      <c r="K645" s="2328">
        <v>3195</v>
      </c>
      <c r="L645" s="2329">
        <v>104.715751382064</v>
      </c>
      <c r="M645" s="2330"/>
      <c r="N645" s="2325">
        <v>3195</v>
      </c>
      <c r="O645" s="2326">
        <v>1600.1747591349499</v>
      </c>
      <c r="P645" s="2331"/>
      <c r="Q645" s="2328">
        <v>3195</v>
      </c>
      <c r="R645" s="2329">
        <v>126.411491338156</v>
      </c>
      <c r="S645" s="2330"/>
      <c r="T645" s="2325">
        <v>3195</v>
      </c>
      <c r="U645" s="2326">
        <v>3569.2894864577802</v>
      </c>
      <c r="V645" s="2331"/>
      <c r="W645" s="2332">
        <v>3195</v>
      </c>
      <c r="X645" s="2329">
        <v>178.89430855427</v>
      </c>
      <c r="Y645" s="2330"/>
      <c r="Z645" s="2333">
        <v>3195</v>
      </c>
      <c r="AA645" s="2326">
        <v>2168.2041144219602</v>
      </c>
      <c r="AB645" s="2331"/>
      <c r="AC645" s="2332">
        <v>3195</v>
      </c>
      <c r="AD645" s="2329">
        <v>141.27441695335699</v>
      </c>
      <c r="AE645" s="2330"/>
      <c r="AF645" s="2334">
        <v>3195</v>
      </c>
      <c r="AG645" s="2335">
        <f t="shared" si="20"/>
        <v>1937.5151484494436</v>
      </c>
      <c r="AH645" s="2336"/>
      <c r="AI645" s="2334">
        <v>3195</v>
      </c>
      <c r="AJ645" s="2337">
        <f t="shared" si="21"/>
        <v>135.3619540653126</v>
      </c>
    </row>
    <row r="646" spans="2:36" x14ac:dyDescent="0.25">
      <c r="B646" s="2325">
        <v>3200</v>
      </c>
      <c r="C646" s="2326">
        <v>1393.9057230446999</v>
      </c>
      <c r="D646" s="2327"/>
      <c r="E646" s="2328">
        <v>3200</v>
      </c>
      <c r="F646" s="2329">
        <v>125.512286689085</v>
      </c>
      <c r="G646" s="2330"/>
      <c r="H646" s="2325">
        <v>3200</v>
      </c>
      <c r="I646" s="2326">
        <v>955.989622414721</v>
      </c>
      <c r="J646" s="2331"/>
      <c r="K646" s="2328">
        <v>3200</v>
      </c>
      <c r="L646" s="2329">
        <v>104.714415938652</v>
      </c>
      <c r="M646" s="2330"/>
      <c r="N646" s="2325">
        <v>3200</v>
      </c>
      <c r="O646" s="2326">
        <v>1600.1696347649299</v>
      </c>
      <c r="P646" s="2331"/>
      <c r="Q646" s="2328">
        <v>3200</v>
      </c>
      <c r="R646" s="2329">
        <v>126.410058505957</v>
      </c>
      <c r="S646" s="2330"/>
      <c r="T646" s="2325">
        <v>3200</v>
      </c>
      <c r="U646" s="2326">
        <v>3569.2732348730201</v>
      </c>
      <c r="V646" s="2331"/>
      <c r="W646" s="2332">
        <v>3200</v>
      </c>
      <c r="X646" s="2329">
        <v>178.89288742859901</v>
      </c>
      <c r="Y646" s="2330"/>
      <c r="Z646" s="2333">
        <v>3200</v>
      </c>
      <c r="AA646" s="2326">
        <v>2168.3640837459802</v>
      </c>
      <c r="AB646" s="2331"/>
      <c r="AC646" s="2332">
        <v>3200</v>
      </c>
      <c r="AD646" s="2329">
        <v>141.277737005852</v>
      </c>
      <c r="AE646" s="2330"/>
      <c r="AF646" s="2334">
        <v>3200</v>
      </c>
      <c r="AG646" s="2335">
        <f t="shared" si="20"/>
        <v>1937.5404597686702</v>
      </c>
      <c r="AH646" s="2336"/>
      <c r="AI646" s="2334">
        <v>3200</v>
      </c>
      <c r="AJ646" s="2337">
        <f t="shared" si="21"/>
        <v>135.36147711362901</v>
      </c>
    </row>
    <row r="647" spans="2:36" x14ac:dyDescent="0.25">
      <c r="B647" s="2325">
        <v>3205</v>
      </c>
      <c r="C647" s="2326">
        <v>1394.5966030872603</v>
      </c>
      <c r="D647" s="2327"/>
      <c r="E647" s="2328">
        <v>3205</v>
      </c>
      <c r="F647" s="2329">
        <v>125.74586258459885</v>
      </c>
      <c r="G647" s="2330"/>
      <c r="H647" s="2325">
        <v>3205</v>
      </c>
      <c r="I647" s="2326">
        <v>957.15424504372311</v>
      </c>
      <c r="J647" s="2331"/>
      <c r="K647" s="2328">
        <v>3205</v>
      </c>
      <c r="L647" s="2329">
        <v>104.92025116521489</v>
      </c>
      <c r="M647" s="2330"/>
      <c r="N647" s="2325">
        <v>3205</v>
      </c>
      <c r="O647" s="2326">
        <v>1600.9594668822779</v>
      </c>
      <c r="P647" s="2331"/>
      <c r="Q647" s="2328">
        <v>3205</v>
      </c>
      <c r="R647" s="2329">
        <v>126.63090455806397</v>
      </c>
      <c r="S647" s="2330"/>
      <c r="T647" s="2325">
        <v>3205</v>
      </c>
      <c r="U647" s="2326">
        <v>3571.7764365267658</v>
      </c>
      <c r="V647" s="2331"/>
      <c r="W647" s="2332">
        <v>3205</v>
      </c>
      <c r="X647" s="2329">
        <v>179.11189667026804</v>
      </c>
      <c r="Y647" s="2330"/>
      <c r="Z647" s="2333">
        <v>3205</v>
      </c>
      <c r="AA647" s="2326">
        <v>2143.7291082881866</v>
      </c>
      <c r="AB647" s="2331"/>
      <c r="AC647" s="2332">
        <v>3205</v>
      </c>
      <c r="AD647" s="2329">
        <v>140.76657076361789</v>
      </c>
      <c r="AE647" s="2330"/>
      <c r="AF647" s="2334">
        <v>3205</v>
      </c>
      <c r="AG647" s="2335">
        <f t="shared" si="20"/>
        <v>1933.643171965643</v>
      </c>
      <c r="AH647" s="2336"/>
      <c r="AI647" s="2334">
        <v>3205</v>
      </c>
      <c r="AJ647" s="2337">
        <f t="shared" si="21"/>
        <v>135.43509714835272</v>
      </c>
    </row>
    <row r="648" spans="2:36" x14ac:dyDescent="0.25">
      <c r="B648" s="2325">
        <v>3210</v>
      </c>
      <c r="C648" s="2326">
        <v>1394.3487601379968</v>
      </c>
      <c r="D648" s="2327"/>
      <c r="E648" s="2328">
        <v>3210</v>
      </c>
      <c r="F648" s="2329">
        <v>125.66217703437707</v>
      </c>
      <c r="G648" s="2330"/>
      <c r="H648" s="2325">
        <v>3210</v>
      </c>
      <c r="I648" s="2326">
        <v>956.73699945120518</v>
      </c>
      <c r="J648" s="2331"/>
      <c r="K648" s="2328">
        <v>3210</v>
      </c>
      <c r="L648" s="2329">
        <v>104.84650687568335</v>
      </c>
      <c r="M648" s="2330"/>
      <c r="N648" s="2325">
        <v>3210</v>
      </c>
      <c r="O648" s="2326">
        <v>1600.6764946418962</v>
      </c>
      <c r="P648" s="2331"/>
      <c r="Q648" s="2328">
        <v>3210</v>
      </c>
      <c r="R648" s="2329">
        <v>126.55178229806573</v>
      </c>
      <c r="S648" s="2330"/>
      <c r="T648" s="2325">
        <v>3210</v>
      </c>
      <c r="U648" s="2326">
        <v>3570.8818366963005</v>
      </c>
      <c r="V648" s="2331"/>
      <c r="W648" s="2332">
        <v>3210</v>
      </c>
      <c r="X648" s="2329">
        <v>179.03347494464205</v>
      </c>
      <c r="Y648" s="2330"/>
      <c r="Z648" s="2333">
        <v>3210</v>
      </c>
      <c r="AA648" s="2326">
        <v>2152.5269203735252</v>
      </c>
      <c r="AB648" s="2331"/>
      <c r="AC648" s="2332">
        <v>3210</v>
      </c>
      <c r="AD648" s="2329">
        <v>140.94897058074733</v>
      </c>
      <c r="AE648" s="2330"/>
      <c r="AF648" s="2334">
        <v>3210</v>
      </c>
      <c r="AG648" s="2335">
        <f t="shared" ref="AG648:AG711" si="22">AVERAGE(C648,I648,O648,U648,AA648)</f>
        <v>1935.0342022601849</v>
      </c>
      <c r="AH648" s="2336"/>
      <c r="AI648" s="2334">
        <v>3210</v>
      </c>
      <c r="AJ648" s="2337">
        <f t="shared" ref="AJ648:AJ711" si="23">AVERAGE(F648,L648,R648,X648,AD648)</f>
        <v>135.4085823467031</v>
      </c>
    </row>
    <row r="649" spans="2:36" x14ac:dyDescent="0.25">
      <c r="B649" s="2325">
        <v>3215</v>
      </c>
      <c r="C649" s="2326">
        <v>1394.1023172866308</v>
      </c>
      <c r="D649" s="2327"/>
      <c r="E649" s="2328">
        <v>3215</v>
      </c>
      <c r="F649" s="2329">
        <v>125.57882950465842</v>
      </c>
      <c r="G649" s="2330"/>
      <c r="H649" s="2325">
        <v>3215</v>
      </c>
      <c r="I649" s="2326">
        <v>956.32141978143625</v>
      </c>
      <c r="J649" s="2331"/>
      <c r="K649" s="2328">
        <v>3215</v>
      </c>
      <c r="L649" s="2329">
        <v>104.77305748802713</v>
      </c>
      <c r="M649" s="2330"/>
      <c r="N649" s="2325">
        <v>3215</v>
      </c>
      <c r="O649" s="2326">
        <v>1600.3946542904778</v>
      </c>
      <c r="P649" s="2331"/>
      <c r="Q649" s="2328">
        <v>3215</v>
      </c>
      <c r="R649" s="2329">
        <v>126.47297652710739</v>
      </c>
      <c r="S649" s="2330"/>
      <c r="T649" s="2325">
        <v>3215</v>
      </c>
      <c r="U649" s="2326">
        <v>3569.9879995347269</v>
      </c>
      <c r="V649" s="2331"/>
      <c r="W649" s="2332">
        <v>3215</v>
      </c>
      <c r="X649" s="2329">
        <v>178.9553130326903</v>
      </c>
      <c r="Y649" s="2330"/>
      <c r="Z649" s="2333">
        <v>3215</v>
      </c>
      <c r="AA649" s="2326">
        <v>2161.3252331947042</v>
      </c>
      <c r="AB649" s="2331"/>
      <c r="AC649" s="2332">
        <v>3215</v>
      </c>
      <c r="AD649" s="2329">
        <v>141.13157346800031</v>
      </c>
      <c r="AE649" s="2330"/>
      <c r="AF649" s="2334">
        <v>3215</v>
      </c>
      <c r="AG649" s="2335">
        <f t="shared" si="22"/>
        <v>1936.4263248175951</v>
      </c>
      <c r="AH649" s="2336"/>
      <c r="AI649" s="2334">
        <v>3215</v>
      </c>
      <c r="AJ649" s="2337">
        <f t="shared" si="23"/>
        <v>135.38235000409671</v>
      </c>
    </row>
    <row r="650" spans="2:36" x14ac:dyDescent="0.25">
      <c r="B650" s="2325">
        <v>3220</v>
      </c>
      <c r="C650" s="2326">
        <v>1393.9012422655801</v>
      </c>
      <c r="D650" s="2327"/>
      <c r="E650" s="2328">
        <v>3220</v>
      </c>
      <c r="F650" s="2329">
        <v>125.510771279453</v>
      </c>
      <c r="G650" s="2330"/>
      <c r="H650" s="2325">
        <v>3220</v>
      </c>
      <c r="I650" s="2326">
        <v>955.982066420725</v>
      </c>
      <c r="J650" s="2331"/>
      <c r="K650" s="2328">
        <v>3220</v>
      </c>
      <c r="L650" s="2329">
        <v>104.71308049524001</v>
      </c>
      <c r="M650" s="2330"/>
      <c r="N650" s="2325">
        <v>3220</v>
      </c>
      <c r="O650" s="2326">
        <v>1600.1645103948999</v>
      </c>
      <c r="P650" s="2331"/>
      <c r="Q650" s="2328">
        <v>3220</v>
      </c>
      <c r="R650" s="2329">
        <v>126.408625673757</v>
      </c>
      <c r="S650" s="2330"/>
      <c r="T650" s="2325">
        <v>3220</v>
      </c>
      <c r="U650" s="2326">
        <v>3569.25698328827</v>
      </c>
      <c r="V650" s="2331"/>
      <c r="W650" s="2332">
        <v>3220</v>
      </c>
      <c r="X650" s="2329">
        <v>178.891466302927</v>
      </c>
      <c r="Y650" s="2330"/>
      <c r="Z650" s="2333">
        <v>3220</v>
      </c>
      <c r="AA650" s="2326">
        <v>2168.5240530700098</v>
      </c>
      <c r="AB650" s="2331"/>
      <c r="AC650" s="2332">
        <v>3220</v>
      </c>
      <c r="AD650" s="2329">
        <v>141.28105705834801</v>
      </c>
      <c r="AE650" s="2330"/>
      <c r="AF650" s="2334">
        <v>3220</v>
      </c>
      <c r="AG650" s="2335">
        <f t="shared" si="22"/>
        <v>1937.5657710878972</v>
      </c>
      <c r="AH650" s="2336"/>
      <c r="AI650" s="2334">
        <v>3220</v>
      </c>
      <c r="AJ650" s="2337">
        <f t="shared" si="23"/>
        <v>135.36100016194501</v>
      </c>
    </row>
    <row r="651" spans="2:36" x14ac:dyDescent="0.25">
      <c r="B651" s="2325">
        <v>3225</v>
      </c>
      <c r="C651" s="2326">
        <v>1393.89676148647</v>
      </c>
      <c r="D651" s="2327"/>
      <c r="E651" s="2328">
        <v>3225</v>
      </c>
      <c r="F651" s="2329">
        <v>125.509255869822</v>
      </c>
      <c r="G651" s="2330"/>
      <c r="H651" s="2325">
        <v>3225</v>
      </c>
      <c r="I651" s="2326">
        <v>955.97451042672901</v>
      </c>
      <c r="J651" s="2331"/>
      <c r="K651" s="2328">
        <v>3225</v>
      </c>
      <c r="L651" s="2329">
        <v>104.711745051828</v>
      </c>
      <c r="M651" s="2330"/>
      <c r="N651" s="2325">
        <v>3225</v>
      </c>
      <c r="O651" s="2326">
        <v>1600.15938602488</v>
      </c>
      <c r="P651" s="2331"/>
      <c r="Q651" s="2328">
        <v>3225</v>
      </c>
      <c r="R651" s="2329">
        <v>126.407192841558</v>
      </c>
      <c r="S651" s="2330"/>
      <c r="T651" s="2325">
        <v>3225</v>
      </c>
      <c r="U651" s="2326">
        <v>3569.2407317035099</v>
      </c>
      <c r="V651" s="2331"/>
      <c r="W651" s="2332">
        <v>3225</v>
      </c>
      <c r="X651" s="2329">
        <v>178.89004517725499</v>
      </c>
      <c r="Y651" s="2330"/>
      <c r="Z651" s="2333">
        <v>3225</v>
      </c>
      <c r="AA651" s="2326">
        <v>2168.6840223940299</v>
      </c>
      <c r="AB651" s="2331"/>
      <c r="AC651" s="2332">
        <v>3225</v>
      </c>
      <c r="AD651" s="2329">
        <v>141.284377110843</v>
      </c>
      <c r="AE651" s="2330"/>
      <c r="AF651" s="2334">
        <v>3225</v>
      </c>
      <c r="AG651" s="2335">
        <f t="shared" si="22"/>
        <v>1937.5910824071238</v>
      </c>
      <c r="AH651" s="2336"/>
      <c r="AI651" s="2334">
        <v>3225</v>
      </c>
      <c r="AJ651" s="2337">
        <f t="shared" si="23"/>
        <v>135.36052321026119</v>
      </c>
    </row>
    <row r="652" spans="2:36" x14ac:dyDescent="0.25">
      <c r="B652" s="2325">
        <v>3230</v>
      </c>
      <c r="C652" s="2326">
        <v>1393.89228070735</v>
      </c>
      <c r="D652" s="2327"/>
      <c r="E652" s="2328">
        <v>3230</v>
      </c>
      <c r="F652" s="2329">
        <v>125.507740460191</v>
      </c>
      <c r="G652" s="2330"/>
      <c r="H652" s="2325">
        <v>3230</v>
      </c>
      <c r="I652" s="2326">
        <v>955.96695443273302</v>
      </c>
      <c r="J652" s="2331"/>
      <c r="K652" s="2328">
        <v>3230</v>
      </c>
      <c r="L652" s="2329">
        <v>104.710409608417</v>
      </c>
      <c r="M652" s="2330"/>
      <c r="N652" s="2325">
        <v>3230</v>
      </c>
      <c r="O652" s="2326">
        <v>1600.15426165485</v>
      </c>
      <c r="P652" s="2331"/>
      <c r="Q652" s="2328">
        <v>3230</v>
      </c>
      <c r="R652" s="2329">
        <v>126.405760009359</v>
      </c>
      <c r="S652" s="2330"/>
      <c r="T652" s="2325">
        <v>3230</v>
      </c>
      <c r="U652" s="2326">
        <v>3569.2244801187599</v>
      </c>
      <c r="V652" s="2331"/>
      <c r="W652" s="2332">
        <v>3230</v>
      </c>
      <c r="X652" s="2329">
        <v>178.88862405158301</v>
      </c>
      <c r="Y652" s="2330"/>
      <c r="Z652" s="2333">
        <v>3230</v>
      </c>
      <c r="AA652" s="2326">
        <v>2168.8439917180499</v>
      </c>
      <c r="AB652" s="2331"/>
      <c r="AC652" s="2332">
        <v>3230</v>
      </c>
      <c r="AD652" s="2329">
        <v>141.287697163339</v>
      </c>
      <c r="AE652" s="2330"/>
      <c r="AF652" s="2334">
        <v>3230</v>
      </c>
      <c r="AG652" s="2335">
        <f t="shared" si="22"/>
        <v>1937.6163937263486</v>
      </c>
      <c r="AH652" s="2336"/>
      <c r="AI652" s="2334">
        <v>3230</v>
      </c>
      <c r="AJ652" s="2337">
        <f t="shared" si="23"/>
        <v>135.3600462585778</v>
      </c>
    </row>
    <row r="653" spans="2:36" x14ac:dyDescent="0.25">
      <c r="B653" s="2325">
        <v>3235</v>
      </c>
      <c r="C653" s="2326">
        <v>1393.8877999282299</v>
      </c>
      <c r="D653" s="2327"/>
      <c r="E653" s="2328">
        <v>3235</v>
      </c>
      <c r="F653" s="2329">
        <v>125.50622505056</v>
      </c>
      <c r="G653" s="2330"/>
      <c r="H653" s="2325">
        <v>3235</v>
      </c>
      <c r="I653" s="2326">
        <v>955.95939843873703</v>
      </c>
      <c r="J653" s="2331"/>
      <c r="K653" s="2328">
        <v>3235</v>
      </c>
      <c r="L653" s="2329">
        <v>104.70907416500501</v>
      </c>
      <c r="M653" s="2330"/>
      <c r="N653" s="2325">
        <v>3235</v>
      </c>
      <c r="O653" s="2326">
        <v>1600.14913728482</v>
      </c>
      <c r="P653" s="2331"/>
      <c r="Q653" s="2328">
        <v>3235</v>
      </c>
      <c r="R653" s="2329">
        <v>126.40432717716</v>
      </c>
      <c r="S653" s="2330"/>
      <c r="T653" s="2325">
        <v>3235</v>
      </c>
      <c r="U653" s="2326">
        <v>3569.2082285340002</v>
      </c>
      <c r="V653" s="2331"/>
      <c r="W653" s="2332">
        <v>3235</v>
      </c>
      <c r="X653" s="2329">
        <v>178.887202925911</v>
      </c>
      <c r="Y653" s="2330"/>
      <c r="Z653" s="2333">
        <v>3235</v>
      </c>
      <c r="AA653" s="2326">
        <v>2169.0039610420699</v>
      </c>
      <c r="AB653" s="2331"/>
      <c r="AC653" s="2332">
        <v>3235</v>
      </c>
      <c r="AD653" s="2329">
        <v>141.29101721583399</v>
      </c>
      <c r="AE653" s="2330"/>
      <c r="AF653" s="2334">
        <v>3235</v>
      </c>
      <c r="AG653" s="2335">
        <f t="shared" si="22"/>
        <v>1937.6417050455716</v>
      </c>
      <c r="AH653" s="2336"/>
      <c r="AI653" s="2334">
        <v>3235</v>
      </c>
      <c r="AJ653" s="2337">
        <f t="shared" si="23"/>
        <v>135.359569306894</v>
      </c>
    </row>
    <row r="654" spans="2:36" x14ac:dyDescent="0.25">
      <c r="B654" s="2325">
        <v>3240</v>
      </c>
      <c r="C654" s="2326">
        <v>1393.8833191491201</v>
      </c>
      <c r="D654" s="2327"/>
      <c r="E654" s="2328">
        <v>3240</v>
      </c>
      <c r="F654" s="2329">
        <v>125.504709640928</v>
      </c>
      <c r="G654" s="2330"/>
      <c r="H654" s="2325">
        <v>3240</v>
      </c>
      <c r="I654" s="2326">
        <v>955.95184244474206</v>
      </c>
      <c r="J654" s="2331"/>
      <c r="K654" s="2328">
        <v>3240</v>
      </c>
      <c r="L654" s="2329">
        <v>104.707738721593</v>
      </c>
      <c r="M654" s="2330"/>
      <c r="N654" s="2325">
        <v>3240</v>
      </c>
      <c r="O654" s="2326">
        <v>1600.1440129148</v>
      </c>
      <c r="P654" s="2331"/>
      <c r="Q654" s="2328">
        <v>3240</v>
      </c>
      <c r="R654" s="2329">
        <v>126.40289434496</v>
      </c>
      <c r="S654" s="2330"/>
      <c r="T654" s="2325">
        <v>3240</v>
      </c>
      <c r="U654" s="2326">
        <v>3569.1919769492401</v>
      </c>
      <c r="V654" s="2331"/>
      <c r="W654" s="2332">
        <v>3240</v>
      </c>
      <c r="X654" s="2329">
        <v>178.88578180023899</v>
      </c>
      <c r="Y654" s="2330"/>
      <c r="Z654" s="2333">
        <v>3240</v>
      </c>
      <c r="AA654" s="2326">
        <v>2169.16393036609</v>
      </c>
      <c r="AB654" s="2331"/>
      <c r="AC654" s="2332">
        <v>3240</v>
      </c>
      <c r="AD654" s="2329">
        <v>141.29433726833</v>
      </c>
      <c r="AE654" s="2330"/>
      <c r="AF654" s="2334">
        <v>3240</v>
      </c>
      <c r="AG654" s="2335">
        <f t="shared" si="22"/>
        <v>1937.6670163647984</v>
      </c>
      <c r="AH654" s="2336"/>
      <c r="AI654" s="2334">
        <v>3240</v>
      </c>
      <c r="AJ654" s="2337">
        <f t="shared" si="23"/>
        <v>135.35909235520998</v>
      </c>
    </row>
    <row r="655" spans="2:36" x14ac:dyDescent="0.25">
      <c r="B655" s="2325">
        <v>3245</v>
      </c>
      <c r="C655" s="2326">
        <v>1393.87883837</v>
      </c>
      <c r="D655" s="2327"/>
      <c r="E655" s="2328">
        <v>3245</v>
      </c>
      <c r="F655" s="2329">
        <v>125.503194231297</v>
      </c>
      <c r="G655" s="2330"/>
      <c r="H655" s="2325">
        <v>3245</v>
      </c>
      <c r="I655" s="2326">
        <v>955.94428645074595</v>
      </c>
      <c r="J655" s="2331"/>
      <c r="K655" s="2328">
        <v>3245</v>
      </c>
      <c r="L655" s="2329">
        <v>104.706403278181</v>
      </c>
      <c r="M655" s="2330"/>
      <c r="N655" s="2325">
        <v>3245</v>
      </c>
      <c r="O655" s="2326">
        <v>1600.13888854477</v>
      </c>
      <c r="P655" s="2331"/>
      <c r="Q655" s="2328">
        <v>3245</v>
      </c>
      <c r="R655" s="2329">
        <v>126.401461512761</v>
      </c>
      <c r="S655" s="2330"/>
      <c r="T655" s="2325">
        <v>3245</v>
      </c>
      <c r="U655" s="2326">
        <v>3569.1757253644901</v>
      </c>
      <c r="V655" s="2331"/>
      <c r="W655" s="2332">
        <v>3245</v>
      </c>
      <c r="X655" s="2329">
        <v>178.88436067456701</v>
      </c>
      <c r="Y655" s="2330"/>
      <c r="Z655" s="2333">
        <v>3245</v>
      </c>
      <c r="AA655" s="2326">
        <v>2169.32389969011</v>
      </c>
      <c r="AB655" s="2331"/>
      <c r="AC655" s="2332">
        <v>3245</v>
      </c>
      <c r="AD655" s="2329">
        <v>141.29765732082501</v>
      </c>
      <c r="AE655" s="2330"/>
      <c r="AF655" s="2334">
        <v>3245</v>
      </c>
      <c r="AG655" s="2335">
        <f t="shared" si="22"/>
        <v>1937.692327684023</v>
      </c>
      <c r="AH655" s="2336"/>
      <c r="AI655" s="2334">
        <v>3245</v>
      </c>
      <c r="AJ655" s="2337">
        <f t="shared" si="23"/>
        <v>135.35861540352622</v>
      </c>
    </row>
    <row r="656" spans="2:36" x14ac:dyDescent="0.25">
      <c r="B656" s="2325">
        <v>3250</v>
      </c>
      <c r="C656" s="2326">
        <v>1393.87435759089</v>
      </c>
      <c r="D656" s="2327"/>
      <c r="E656" s="2328">
        <v>3250</v>
      </c>
      <c r="F656" s="2329">
        <v>125.501678821666</v>
      </c>
      <c r="G656" s="2330"/>
      <c r="H656" s="2325">
        <v>3250</v>
      </c>
      <c r="I656" s="2326">
        <v>955.93673045674996</v>
      </c>
      <c r="J656" s="2331"/>
      <c r="K656" s="2328">
        <v>3250</v>
      </c>
      <c r="L656" s="2329">
        <v>104.705067834769</v>
      </c>
      <c r="M656" s="2330"/>
      <c r="N656" s="2325">
        <v>3250</v>
      </c>
      <c r="O656" s="2326">
        <v>1600.13376417475</v>
      </c>
      <c r="P656" s="2331"/>
      <c r="Q656" s="2328">
        <v>3250</v>
      </c>
      <c r="R656" s="2329">
        <v>126.400028680562</v>
      </c>
      <c r="S656" s="2330"/>
      <c r="T656" s="2325">
        <v>3250</v>
      </c>
      <c r="U656" s="2326">
        <v>3569.15947377973</v>
      </c>
      <c r="V656" s="2331"/>
      <c r="W656" s="2332">
        <v>3250</v>
      </c>
      <c r="X656" s="2329">
        <v>178.88293954889599</v>
      </c>
      <c r="Y656" s="2330"/>
      <c r="Z656" s="2333">
        <v>3250</v>
      </c>
      <c r="AA656" s="2326">
        <v>2169.4838690141301</v>
      </c>
      <c r="AB656" s="2331"/>
      <c r="AC656" s="2332">
        <v>3250</v>
      </c>
      <c r="AD656" s="2329">
        <v>141.30097737332099</v>
      </c>
      <c r="AE656" s="2330"/>
      <c r="AF656" s="2334">
        <v>3250</v>
      </c>
      <c r="AG656" s="2335">
        <f t="shared" si="22"/>
        <v>1937.7176390032498</v>
      </c>
      <c r="AH656" s="2336"/>
      <c r="AI656" s="2334">
        <v>3250</v>
      </c>
      <c r="AJ656" s="2337">
        <f t="shared" si="23"/>
        <v>135.35813845184276</v>
      </c>
    </row>
    <row r="657" spans="2:36" x14ac:dyDescent="0.25">
      <c r="B657" s="2325">
        <v>3255</v>
      </c>
      <c r="C657" s="2326">
        <v>1393.8698768117699</v>
      </c>
      <c r="D657" s="2327"/>
      <c r="E657" s="2328">
        <v>3255</v>
      </c>
      <c r="F657" s="2329">
        <v>125.50016341203499</v>
      </c>
      <c r="G657" s="2330"/>
      <c r="H657" s="2325">
        <v>3255</v>
      </c>
      <c r="I657" s="2326">
        <v>955.92917446275396</v>
      </c>
      <c r="J657" s="2331"/>
      <c r="K657" s="2328">
        <v>3255</v>
      </c>
      <c r="L657" s="2329">
        <v>104.70373239135699</v>
      </c>
      <c r="M657" s="2330"/>
      <c r="N657" s="2325">
        <v>3255</v>
      </c>
      <c r="O657" s="2326">
        <v>1600.12863980472</v>
      </c>
      <c r="P657" s="2331"/>
      <c r="Q657" s="2328">
        <v>3255</v>
      </c>
      <c r="R657" s="2329">
        <v>126.398595848363</v>
      </c>
      <c r="S657" s="2330"/>
      <c r="T657" s="2325">
        <v>3255</v>
      </c>
      <c r="U657" s="2326">
        <v>3569.1432221949799</v>
      </c>
      <c r="V657" s="2331"/>
      <c r="W657" s="2332">
        <v>3255</v>
      </c>
      <c r="X657" s="2329">
        <v>178.88151842322401</v>
      </c>
      <c r="Y657" s="2330"/>
      <c r="Z657" s="2333">
        <v>3255</v>
      </c>
      <c r="AA657" s="2326">
        <v>2169.6438383381601</v>
      </c>
      <c r="AB657" s="2331"/>
      <c r="AC657" s="2332">
        <v>3255</v>
      </c>
      <c r="AD657" s="2329">
        <v>141.304297425816</v>
      </c>
      <c r="AE657" s="2330"/>
      <c r="AF657" s="2334">
        <v>3255</v>
      </c>
      <c r="AG657" s="2335">
        <f t="shared" si="22"/>
        <v>1937.7429503224769</v>
      </c>
      <c r="AH657" s="2336"/>
      <c r="AI657" s="2334">
        <v>3255</v>
      </c>
      <c r="AJ657" s="2337">
        <f t="shared" si="23"/>
        <v>135.357661500159</v>
      </c>
    </row>
    <row r="658" spans="2:36" x14ac:dyDescent="0.25">
      <c r="B658" s="2325">
        <v>3260</v>
      </c>
      <c r="C658" s="2326">
        <v>1393.8653960326601</v>
      </c>
      <c r="D658" s="2327"/>
      <c r="E658" s="2328">
        <v>3260</v>
      </c>
      <c r="F658" s="2329">
        <v>125.498648002404</v>
      </c>
      <c r="G658" s="2330"/>
      <c r="H658" s="2325">
        <v>3260</v>
      </c>
      <c r="I658" s="2326">
        <v>955.92161846875899</v>
      </c>
      <c r="J658" s="2331"/>
      <c r="K658" s="2328">
        <v>3260</v>
      </c>
      <c r="L658" s="2329">
        <v>104.702396947945</v>
      </c>
      <c r="M658" s="2330"/>
      <c r="N658" s="2325">
        <v>3260</v>
      </c>
      <c r="O658" s="2326">
        <v>1600.1235154347</v>
      </c>
      <c r="P658" s="2331"/>
      <c r="Q658" s="2328">
        <v>3260</v>
      </c>
      <c r="R658" s="2329">
        <v>126.397163016164</v>
      </c>
      <c r="S658" s="2330"/>
      <c r="T658" s="2325">
        <v>3260</v>
      </c>
      <c r="U658" s="2326">
        <v>3569.1269706102198</v>
      </c>
      <c r="V658" s="2331"/>
      <c r="W658" s="2332">
        <v>3260</v>
      </c>
      <c r="X658" s="2329">
        <v>178.880097297552</v>
      </c>
      <c r="Y658" s="2330"/>
      <c r="Z658" s="2333">
        <v>3260</v>
      </c>
      <c r="AA658" s="2326">
        <v>2169.8038076621801</v>
      </c>
      <c r="AB658" s="2331"/>
      <c r="AC658" s="2332">
        <v>3260</v>
      </c>
      <c r="AD658" s="2329">
        <v>141.30761747831201</v>
      </c>
      <c r="AE658" s="2330"/>
      <c r="AF658" s="2334">
        <v>3260</v>
      </c>
      <c r="AG658" s="2335">
        <f t="shared" si="22"/>
        <v>1937.7682616417037</v>
      </c>
      <c r="AH658" s="2336"/>
      <c r="AI658" s="2334">
        <v>3260</v>
      </c>
      <c r="AJ658" s="2337">
        <f t="shared" si="23"/>
        <v>135.35718454847537</v>
      </c>
    </row>
    <row r="659" spans="2:36" x14ac:dyDescent="0.25">
      <c r="B659" s="2325">
        <v>3265</v>
      </c>
      <c r="C659" s="2326">
        <v>1393.86091525354</v>
      </c>
      <c r="D659" s="2327"/>
      <c r="E659" s="2328">
        <v>3265</v>
      </c>
      <c r="F659" s="2329">
        <v>125.497132592772</v>
      </c>
      <c r="G659" s="2330"/>
      <c r="H659" s="2325">
        <v>3265</v>
      </c>
      <c r="I659" s="2326">
        <v>955.914062474763</v>
      </c>
      <c r="J659" s="2331"/>
      <c r="K659" s="2328">
        <v>3265</v>
      </c>
      <c r="L659" s="2329">
        <v>104.701061504533</v>
      </c>
      <c r="M659" s="2330"/>
      <c r="N659" s="2325">
        <v>3265</v>
      </c>
      <c r="O659" s="2326">
        <v>1600.11839106467</v>
      </c>
      <c r="P659" s="2331"/>
      <c r="Q659" s="2328">
        <v>3265</v>
      </c>
      <c r="R659" s="2329">
        <v>126.39573018396401</v>
      </c>
      <c r="S659" s="2330"/>
      <c r="T659" s="2325">
        <v>3265</v>
      </c>
      <c r="U659" s="2326">
        <v>3569.1107190254702</v>
      </c>
      <c r="V659" s="2331"/>
      <c r="W659" s="2332">
        <v>3265</v>
      </c>
      <c r="X659" s="2329">
        <v>178.87867617187999</v>
      </c>
      <c r="Y659" s="2330"/>
      <c r="Z659" s="2333">
        <v>3265</v>
      </c>
      <c r="AA659" s="2326">
        <v>2169.9637769862002</v>
      </c>
      <c r="AB659" s="2331"/>
      <c r="AC659" s="2332">
        <v>3265</v>
      </c>
      <c r="AD659" s="2329">
        <v>141.310937530807</v>
      </c>
      <c r="AE659" s="2330"/>
      <c r="AF659" s="2334">
        <v>3265</v>
      </c>
      <c r="AG659" s="2335">
        <f t="shared" si="22"/>
        <v>1937.7935729609285</v>
      </c>
      <c r="AH659" s="2336"/>
      <c r="AI659" s="2334">
        <v>3265</v>
      </c>
      <c r="AJ659" s="2337">
        <f t="shared" si="23"/>
        <v>135.35670759679118</v>
      </c>
    </row>
    <row r="660" spans="2:36" x14ac:dyDescent="0.25">
      <c r="B660" s="2325">
        <v>3270</v>
      </c>
      <c r="C660" s="2326">
        <v>1394.5966030872603</v>
      </c>
      <c r="D660" s="2327"/>
      <c r="E660" s="2328">
        <v>3270</v>
      </c>
      <c r="F660" s="2329">
        <v>125.74586258459885</v>
      </c>
      <c r="G660" s="2330"/>
      <c r="H660" s="2325">
        <v>3270</v>
      </c>
      <c r="I660" s="2326">
        <v>957.15424504372311</v>
      </c>
      <c r="J660" s="2331"/>
      <c r="K660" s="2328">
        <v>3270</v>
      </c>
      <c r="L660" s="2329">
        <v>104.92025116521489</v>
      </c>
      <c r="M660" s="2330"/>
      <c r="N660" s="2325">
        <v>3270</v>
      </c>
      <c r="O660" s="2326">
        <v>1600.9594668822779</v>
      </c>
      <c r="P660" s="2331"/>
      <c r="Q660" s="2328">
        <v>3270</v>
      </c>
      <c r="R660" s="2329">
        <v>126.63090455806397</v>
      </c>
      <c r="S660" s="2330"/>
      <c r="T660" s="2325">
        <v>3270</v>
      </c>
      <c r="U660" s="2326">
        <v>3571.7764365267658</v>
      </c>
      <c r="V660" s="2331"/>
      <c r="W660" s="2332">
        <v>3270</v>
      </c>
      <c r="X660" s="2329">
        <v>179.11189667026804</v>
      </c>
      <c r="Y660" s="2330"/>
      <c r="Z660" s="2333">
        <v>3270</v>
      </c>
      <c r="AA660" s="2326">
        <v>2143.7291082881866</v>
      </c>
      <c r="AB660" s="2331"/>
      <c r="AC660" s="2332">
        <v>3270</v>
      </c>
      <c r="AD660" s="2329">
        <v>140.76657076361789</v>
      </c>
      <c r="AE660" s="2330"/>
      <c r="AF660" s="2334">
        <v>3270</v>
      </c>
      <c r="AG660" s="2335">
        <f t="shared" si="22"/>
        <v>1933.643171965643</v>
      </c>
      <c r="AH660" s="2336"/>
      <c r="AI660" s="2334">
        <v>3270</v>
      </c>
      <c r="AJ660" s="2337">
        <f t="shared" si="23"/>
        <v>135.43509714835272</v>
      </c>
    </row>
    <row r="661" spans="2:36" x14ac:dyDescent="0.25">
      <c r="B661" s="2325">
        <v>3275</v>
      </c>
      <c r="C661" s="2326">
        <v>1394.3487601379968</v>
      </c>
      <c r="D661" s="2327"/>
      <c r="E661" s="2328">
        <v>3275</v>
      </c>
      <c r="F661" s="2329">
        <v>125.66217703437707</v>
      </c>
      <c r="G661" s="2330"/>
      <c r="H661" s="2325">
        <v>3275</v>
      </c>
      <c r="I661" s="2326">
        <v>956.73699945120518</v>
      </c>
      <c r="J661" s="2331"/>
      <c r="K661" s="2328">
        <v>3275</v>
      </c>
      <c r="L661" s="2329">
        <v>104.84650687568335</v>
      </c>
      <c r="M661" s="2330"/>
      <c r="N661" s="2325">
        <v>3275</v>
      </c>
      <c r="O661" s="2326">
        <v>1600.6764946418962</v>
      </c>
      <c r="P661" s="2331"/>
      <c r="Q661" s="2328">
        <v>3275</v>
      </c>
      <c r="R661" s="2329">
        <v>126.55178229806573</v>
      </c>
      <c r="S661" s="2330"/>
      <c r="T661" s="2325">
        <v>3275</v>
      </c>
      <c r="U661" s="2326">
        <v>3570.8818366963005</v>
      </c>
      <c r="V661" s="2331"/>
      <c r="W661" s="2332">
        <v>3275</v>
      </c>
      <c r="X661" s="2329">
        <v>179.03347494464205</v>
      </c>
      <c r="Y661" s="2330"/>
      <c r="Z661" s="2333">
        <v>3275</v>
      </c>
      <c r="AA661" s="2326">
        <v>2152.5269203735252</v>
      </c>
      <c r="AB661" s="2331"/>
      <c r="AC661" s="2332">
        <v>3275</v>
      </c>
      <c r="AD661" s="2329">
        <v>140.94897058074733</v>
      </c>
      <c r="AE661" s="2330"/>
      <c r="AF661" s="2334">
        <v>3275</v>
      </c>
      <c r="AG661" s="2335">
        <f t="shared" si="22"/>
        <v>1935.0342022601849</v>
      </c>
      <c r="AH661" s="2336"/>
      <c r="AI661" s="2334">
        <v>3275</v>
      </c>
      <c r="AJ661" s="2337">
        <f t="shared" si="23"/>
        <v>135.4085823467031</v>
      </c>
    </row>
    <row r="662" spans="2:36" x14ac:dyDescent="0.25">
      <c r="B662" s="2325">
        <v>3280</v>
      </c>
      <c r="C662" s="2326">
        <v>1394.1023172866308</v>
      </c>
      <c r="D662" s="2327"/>
      <c r="E662" s="2328">
        <v>3280</v>
      </c>
      <c r="F662" s="2329">
        <v>125.57882950465842</v>
      </c>
      <c r="G662" s="2330"/>
      <c r="H662" s="2325">
        <v>3280</v>
      </c>
      <c r="I662" s="2326">
        <v>956.32141978143625</v>
      </c>
      <c r="J662" s="2331"/>
      <c r="K662" s="2328">
        <v>3280</v>
      </c>
      <c r="L662" s="2329">
        <v>104.77305748802713</v>
      </c>
      <c r="M662" s="2330"/>
      <c r="N662" s="2325">
        <v>3280</v>
      </c>
      <c r="O662" s="2326">
        <v>1600.3946542904778</v>
      </c>
      <c r="P662" s="2331"/>
      <c r="Q662" s="2328">
        <v>3280</v>
      </c>
      <c r="R662" s="2329">
        <v>126.47297652710739</v>
      </c>
      <c r="S662" s="2330"/>
      <c r="T662" s="2325">
        <v>3280</v>
      </c>
      <c r="U662" s="2326">
        <v>3569.9879995347269</v>
      </c>
      <c r="V662" s="2331"/>
      <c r="W662" s="2332">
        <v>3280</v>
      </c>
      <c r="X662" s="2329">
        <v>178.9553130326903</v>
      </c>
      <c r="Y662" s="2330"/>
      <c r="Z662" s="2333">
        <v>3280</v>
      </c>
      <c r="AA662" s="2326">
        <v>2161.3252331947042</v>
      </c>
      <c r="AB662" s="2331"/>
      <c r="AC662" s="2332">
        <v>3280</v>
      </c>
      <c r="AD662" s="2329">
        <v>141.13157346800031</v>
      </c>
      <c r="AE662" s="2330"/>
      <c r="AF662" s="2334">
        <v>3280</v>
      </c>
      <c r="AG662" s="2335">
        <f t="shared" si="22"/>
        <v>1936.4263248175951</v>
      </c>
      <c r="AH662" s="2336"/>
      <c r="AI662" s="2334">
        <v>3280</v>
      </c>
      <c r="AJ662" s="2337">
        <f t="shared" si="23"/>
        <v>135.38235000409671</v>
      </c>
    </row>
    <row r="663" spans="2:36" x14ac:dyDescent="0.25">
      <c r="B663" s="2325">
        <v>3285</v>
      </c>
      <c r="C663" s="2326">
        <v>1393.85643447442</v>
      </c>
      <c r="D663" s="2327"/>
      <c r="E663" s="2328">
        <v>3285</v>
      </c>
      <c r="F663" s="2329">
        <v>125.49561718314099</v>
      </c>
      <c r="G663" s="2330"/>
      <c r="H663" s="2325">
        <v>3285</v>
      </c>
      <c r="I663" s="2326">
        <v>955.90650648076701</v>
      </c>
      <c r="J663" s="2331"/>
      <c r="K663" s="2328">
        <v>3285</v>
      </c>
      <c r="L663" s="2329">
        <v>104.699726061121</v>
      </c>
      <c r="M663" s="2330"/>
      <c r="N663" s="2325">
        <v>3285</v>
      </c>
      <c r="O663" s="2326">
        <v>1600.1132666946401</v>
      </c>
      <c r="P663" s="2331"/>
      <c r="Q663" s="2328">
        <v>3285</v>
      </c>
      <c r="R663" s="2329">
        <v>126.394297351765</v>
      </c>
      <c r="S663" s="2330"/>
      <c r="T663" s="2325">
        <v>3285</v>
      </c>
      <c r="U663" s="2326">
        <v>3569.0944674407101</v>
      </c>
      <c r="V663" s="2331"/>
      <c r="W663" s="2332">
        <v>3285</v>
      </c>
      <c r="X663" s="2329">
        <v>178.87725504620801</v>
      </c>
      <c r="Y663" s="2330"/>
      <c r="Z663" s="2333">
        <v>3285</v>
      </c>
      <c r="AA663" s="2326">
        <v>2170.1237463102202</v>
      </c>
      <c r="AB663" s="2331"/>
      <c r="AC663" s="2332">
        <v>3285</v>
      </c>
      <c r="AD663" s="2329">
        <v>141.314257583303</v>
      </c>
      <c r="AE663" s="2330"/>
      <c r="AF663" s="2334">
        <v>3285</v>
      </c>
      <c r="AG663" s="2335">
        <f t="shared" si="22"/>
        <v>1937.8188842801515</v>
      </c>
      <c r="AH663" s="2336"/>
      <c r="AI663" s="2334">
        <v>3285</v>
      </c>
      <c r="AJ663" s="2337">
        <f t="shared" si="23"/>
        <v>135.35623064510759</v>
      </c>
    </row>
    <row r="664" spans="2:36" x14ac:dyDescent="0.25">
      <c r="B664" s="2325">
        <v>3290</v>
      </c>
      <c r="C664" s="2326">
        <v>1393.8519536953099</v>
      </c>
      <c r="D664" s="2327"/>
      <c r="E664" s="2328">
        <v>3290</v>
      </c>
      <c r="F664" s="2329">
        <v>125.49410177351</v>
      </c>
      <c r="G664" s="2330"/>
      <c r="H664" s="2325">
        <v>3290</v>
      </c>
      <c r="I664" s="2326">
        <v>955.89895048677101</v>
      </c>
      <c r="J664" s="2331"/>
      <c r="K664" s="2328">
        <v>3290</v>
      </c>
      <c r="L664" s="2329">
        <v>104.69839061770899</v>
      </c>
      <c r="M664" s="2330"/>
      <c r="N664" s="2325">
        <v>3290</v>
      </c>
      <c r="O664" s="2326">
        <v>1600.1081423246201</v>
      </c>
      <c r="P664" s="2331"/>
      <c r="Q664" s="2328">
        <v>3290</v>
      </c>
      <c r="R664" s="2329">
        <v>126.392864519566</v>
      </c>
      <c r="S664" s="2330"/>
      <c r="T664" s="2325">
        <v>3290</v>
      </c>
      <c r="U664" s="2326">
        <v>3569.07821585595</v>
      </c>
      <c r="V664" s="2331"/>
      <c r="W664" s="2332">
        <v>3290</v>
      </c>
      <c r="X664" s="2329">
        <v>178.875833920536</v>
      </c>
      <c r="Y664" s="2330"/>
      <c r="Z664" s="2333">
        <v>3290</v>
      </c>
      <c r="AA664" s="2326">
        <v>2170.2837156342398</v>
      </c>
      <c r="AB664" s="2331"/>
      <c r="AC664" s="2332">
        <v>3290</v>
      </c>
      <c r="AD664" s="2329">
        <v>141.31757763579799</v>
      </c>
      <c r="AE664" s="2330"/>
      <c r="AF664" s="2334">
        <v>3290</v>
      </c>
      <c r="AG664" s="2335">
        <f t="shared" si="22"/>
        <v>1937.8441955993781</v>
      </c>
      <c r="AH664" s="2336"/>
      <c r="AI664" s="2334">
        <v>3290</v>
      </c>
      <c r="AJ664" s="2337">
        <f t="shared" si="23"/>
        <v>135.35575369342379</v>
      </c>
    </row>
    <row r="665" spans="2:36" x14ac:dyDescent="0.25">
      <c r="B665" s="2325">
        <v>3295</v>
      </c>
      <c r="C665" s="2326">
        <v>1393.8474729161901</v>
      </c>
      <c r="D665" s="2327"/>
      <c r="E665" s="2328">
        <v>3295</v>
      </c>
      <c r="F665" s="2329">
        <v>125.492586363879</v>
      </c>
      <c r="G665" s="2330"/>
      <c r="H665" s="2325">
        <v>3295</v>
      </c>
      <c r="I665" s="2326">
        <v>955.89139449277502</v>
      </c>
      <c r="J665" s="2331"/>
      <c r="K665" s="2328">
        <v>3295</v>
      </c>
      <c r="L665" s="2329">
        <v>104.69705517429701</v>
      </c>
      <c r="M665" s="2330"/>
      <c r="N665" s="2325">
        <v>3295</v>
      </c>
      <c r="O665" s="2326">
        <v>1600.1030179545901</v>
      </c>
      <c r="P665" s="2331"/>
      <c r="Q665" s="2328">
        <v>3295</v>
      </c>
      <c r="R665" s="2329">
        <v>126.391431687367</v>
      </c>
      <c r="S665" s="2330"/>
      <c r="T665" s="2325">
        <v>3295</v>
      </c>
      <c r="U665" s="2326">
        <v>3569.0619642711999</v>
      </c>
      <c r="V665" s="2331"/>
      <c r="W665" s="2332">
        <v>3295</v>
      </c>
      <c r="X665" s="2329">
        <v>178.87441279486501</v>
      </c>
      <c r="Y665" s="2330"/>
      <c r="Z665" s="2333">
        <v>3295</v>
      </c>
      <c r="AA665" s="2326">
        <v>2170.4436849582598</v>
      </c>
      <c r="AB665" s="2331"/>
      <c r="AC665" s="2332">
        <v>3295</v>
      </c>
      <c r="AD665" s="2329">
        <v>141.320897688294</v>
      </c>
      <c r="AE665" s="2330"/>
      <c r="AF665" s="2334">
        <v>3295</v>
      </c>
      <c r="AG665" s="2335">
        <f t="shared" si="22"/>
        <v>1937.8695069186028</v>
      </c>
      <c r="AH665" s="2336"/>
      <c r="AI665" s="2334">
        <v>3295</v>
      </c>
      <c r="AJ665" s="2337">
        <f t="shared" si="23"/>
        <v>135.3552767417404</v>
      </c>
    </row>
    <row r="666" spans="2:36" x14ac:dyDescent="0.25">
      <c r="B666" s="2325">
        <v>3300</v>
      </c>
      <c r="C666" s="2326">
        <v>1393.84299213708</v>
      </c>
      <c r="D666" s="2327"/>
      <c r="E666" s="2328">
        <v>3300</v>
      </c>
      <c r="F666" s="2329">
        <v>125.49107095424699</v>
      </c>
      <c r="G666" s="2330"/>
      <c r="H666" s="2325">
        <v>3300</v>
      </c>
      <c r="I666" s="2326">
        <v>955.88383849877903</v>
      </c>
      <c r="J666" s="2331"/>
      <c r="K666" s="2328">
        <v>3300</v>
      </c>
      <c r="L666" s="2329">
        <v>104.695719730885</v>
      </c>
      <c r="M666" s="2330"/>
      <c r="N666" s="2325">
        <v>3300</v>
      </c>
      <c r="O666" s="2326">
        <v>1600.0978935845701</v>
      </c>
      <c r="P666" s="2331"/>
      <c r="Q666" s="2328">
        <v>3300</v>
      </c>
      <c r="R666" s="2329">
        <v>126.38999885516699</v>
      </c>
      <c r="S666" s="2330"/>
      <c r="T666" s="2325">
        <v>3300</v>
      </c>
      <c r="U666" s="2326">
        <v>3569.0457126864399</v>
      </c>
      <c r="V666" s="2331"/>
      <c r="W666" s="2332">
        <v>3300</v>
      </c>
      <c r="X666" s="2329">
        <v>178.872991669193</v>
      </c>
      <c r="Y666" s="2330"/>
      <c r="Z666" s="2333">
        <v>3300</v>
      </c>
      <c r="AA666" s="2326">
        <v>2170.6036542822799</v>
      </c>
      <c r="AB666" s="2331"/>
      <c r="AC666" s="2332">
        <v>3300</v>
      </c>
      <c r="AD666" s="2329">
        <v>141.32421774078901</v>
      </c>
      <c r="AE666" s="2330"/>
      <c r="AF666" s="2334">
        <v>3300</v>
      </c>
      <c r="AG666" s="2335">
        <f t="shared" si="22"/>
        <v>1937.8948182378299</v>
      </c>
      <c r="AH666" s="2336"/>
      <c r="AI666" s="2334">
        <v>3300</v>
      </c>
      <c r="AJ666" s="2337">
        <f t="shared" si="23"/>
        <v>135.35479979005621</v>
      </c>
    </row>
    <row r="667" spans="2:36" x14ac:dyDescent="0.25">
      <c r="B667" s="2325">
        <v>3305</v>
      </c>
      <c r="C667" s="2326">
        <v>1393.83851135796</v>
      </c>
      <c r="D667" s="2327"/>
      <c r="E667" s="2328">
        <v>3305</v>
      </c>
      <c r="F667" s="2329">
        <v>125.489555544616</v>
      </c>
      <c r="G667" s="2330"/>
      <c r="H667" s="2325">
        <v>3305</v>
      </c>
      <c r="I667" s="2326">
        <v>955.87628250478394</v>
      </c>
      <c r="J667" s="2331"/>
      <c r="K667" s="2328">
        <v>3305</v>
      </c>
      <c r="L667" s="2329">
        <v>104.694384287473</v>
      </c>
      <c r="M667" s="2330"/>
      <c r="N667" s="2325">
        <v>3305</v>
      </c>
      <c r="O667" s="2326">
        <v>1600.0927692145401</v>
      </c>
      <c r="P667" s="2331"/>
      <c r="Q667" s="2328">
        <v>3305</v>
      </c>
      <c r="R667" s="2329">
        <v>126.38856602296801</v>
      </c>
      <c r="S667" s="2330"/>
      <c r="T667" s="2325">
        <v>3305</v>
      </c>
      <c r="U667" s="2326">
        <v>3569.0294611016898</v>
      </c>
      <c r="V667" s="2331"/>
      <c r="W667" s="2332">
        <v>3305</v>
      </c>
      <c r="X667" s="2329">
        <v>178.87157054352099</v>
      </c>
      <c r="Y667" s="2330"/>
      <c r="Z667" s="2333">
        <v>3305</v>
      </c>
      <c r="AA667" s="2326">
        <v>2170.7636236063099</v>
      </c>
      <c r="AB667" s="2331"/>
      <c r="AC667" s="2332">
        <v>3305</v>
      </c>
      <c r="AD667" s="2329">
        <v>141.32753779328499</v>
      </c>
      <c r="AE667" s="2330"/>
      <c r="AF667" s="2334">
        <v>3305</v>
      </c>
      <c r="AG667" s="2335">
        <f t="shared" si="22"/>
        <v>1937.920129557057</v>
      </c>
      <c r="AH667" s="2336"/>
      <c r="AI667" s="2334">
        <v>3305</v>
      </c>
      <c r="AJ667" s="2337">
        <f t="shared" si="23"/>
        <v>135.35432283837258</v>
      </c>
    </row>
    <row r="668" spans="2:36" x14ac:dyDescent="0.25">
      <c r="B668" s="2325">
        <v>3310</v>
      </c>
      <c r="C668" s="2326">
        <v>1393.8340305788399</v>
      </c>
      <c r="D668" s="2327"/>
      <c r="E668" s="2328">
        <v>3310</v>
      </c>
      <c r="F668" s="2329">
        <v>125.488040134985</v>
      </c>
      <c r="G668" s="2330"/>
      <c r="H668" s="2325">
        <v>3310</v>
      </c>
      <c r="I668" s="2326">
        <v>955.86872651078795</v>
      </c>
      <c r="J668" s="2331"/>
      <c r="K668" s="2328">
        <v>3310</v>
      </c>
      <c r="L668" s="2329">
        <v>104.693048844061</v>
      </c>
      <c r="M668" s="2330"/>
      <c r="N668" s="2325">
        <v>3310</v>
      </c>
      <c r="O668" s="2326">
        <v>1600.0876448445199</v>
      </c>
      <c r="P668" s="2331"/>
      <c r="Q668" s="2328">
        <v>3310</v>
      </c>
      <c r="R668" s="2329">
        <v>126.38713319076901</v>
      </c>
      <c r="S668" s="2330"/>
      <c r="T668" s="2325">
        <v>3310</v>
      </c>
      <c r="U668" s="2326">
        <v>3569.0132095169301</v>
      </c>
      <c r="V668" s="2331"/>
      <c r="W668" s="2332">
        <v>3310</v>
      </c>
      <c r="X668" s="2329">
        <v>178.87014941784901</v>
      </c>
      <c r="Y668" s="2330"/>
      <c r="Z668" s="2333">
        <v>3310</v>
      </c>
      <c r="AA668" s="2326">
        <v>2170.92359293033</v>
      </c>
      <c r="AB668" s="2331"/>
      <c r="AC668" s="2332">
        <v>3310</v>
      </c>
      <c r="AD668" s="2329">
        <v>141.33085784578</v>
      </c>
      <c r="AE668" s="2330"/>
      <c r="AF668" s="2334">
        <v>3310</v>
      </c>
      <c r="AG668" s="2335">
        <f t="shared" si="22"/>
        <v>1937.9454408762817</v>
      </c>
      <c r="AH668" s="2336"/>
      <c r="AI668" s="2334">
        <v>3310</v>
      </c>
      <c r="AJ668" s="2337">
        <f t="shared" si="23"/>
        <v>135.35384588668882</v>
      </c>
    </row>
    <row r="669" spans="2:36" x14ac:dyDescent="0.25">
      <c r="B669" s="2325">
        <v>3315</v>
      </c>
      <c r="C669" s="2326">
        <v>1393.8295497997301</v>
      </c>
      <c r="D669" s="2327"/>
      <c r="E669" s="2328">
        <v>3315</v>
      </c>
      <c r="F669" s="2329">
        <v>125.486524725354</v>
      </c>
      <c r="G669" s="2330"/>
      <c r="H669" s="2325">
        <v>3315</v>
      </c>
      <c r="I669" s="2326">
        <v>955.86117051679196</v>
      </c>
      <c r="J669" s="2331"/>
      <c r="K669" s="2328">
        <v>3315</v>
      </c>
      <c r="L669" s="2329">
        <v>104.69171340064899</v>
      </c>
      <c r="M669" s="2330"/>
      <c r="N669" s="2325">
        <v>3315</v>
      </c>
      <c r="O669" s="2326">
        <v>1600.0825204744899</v>
      </c>
      <c r="P669" s="2331"/>
      <c r="Q669" s="2328">
        <v>3315</v>
      </c>
      <c r="R669" s="2329">
        <v>126.38570035857001</v>
      </c>
      <c r="S669" s="2330"/>
      <c r="T669" s="2325">
        <v>3315</v>
      </c>
      <c r="U669" s="2326">
        <v>3568.9969579321701</v>
      </c>
      <c r="V669" s="2331"/>
      <c r="W669" s="2332">
        <v>3315</v>
      </c>
      <c r="X669" s="2329">
        <v>178.868728292177</v>
      </c>
      <c r="Y669" s="2330"/>
      <c r="Z669" s="2333">
        <v>3315</v>
      </c>
      <c r="AA669" s="2326">
        <v>2171.08356225435</v>
      </c>
      <c r="AB669" s="2331"/>
      <c r="AC669" s="2332">
        <v>3315</v>
      </c>
      <c r="AD669" s="2329">
        <v>141.33417789827601</v>
      </c>
      <c r="AE669" s="2330"/>
      <c r="AF669" s="2334">
        <v>3315</v>
      </c>
      <c r="AG669" s="2335">
        <f t="shared" si="22"/>
        <v>1937.9707521955061</v>
      </c>
      <c r="AH669" s="2336"/>
      <c r="AI669" s="2334">
        <v>3315</v>
      </c>
      <c r="AJ669" s="2337">
        <f t="shared" si="23"/>
        <v>135.35336893500522</v>
      </c>
    </row>
    <row r="670" spans="2:36" x14ac:dyDescent="0.25">
      <c r="B670" s="2325">
        <v>3320</v>
      </c>
      <c r="C670" s="2326">
        <v>1393.82506902061</v>
      </c>
      <c r="D670" s="2327"/>
      <c r="E670" s="2328">
        <v>3320</v>
      </c>
      <c r="F670" s="2329">
        <v>125.485009315722</v>
      </c>
      <c r="G670" s="2330"/>
      <c r="H670" s="2325">
        <v>3320</v>
      </c>
      <c r="I670" s="2326">
        <v>955.85361452279597</v>
      </c>
      <c r="J670" s="2331"/>
      <c r="K670" s="2328">
        <v>3320</v>
      </c>
      <c r="L670" s="2329">
        <v>104.690377957238</v>
      </c>
      <c r="M670" s="2330"/>
      <c r="N670" s="2325">
        <v>3320</v>
      </c>
      <c r="O670" s="2326">
        <v>1600.0773961044599</v>
      </c>
      <c r="P670" s="2331"/>
      <c r="Q670" s="2328">
        <v>3320</v>
      </c>
      <c r="R670" s="2329">
        <v>126.38426752637</v>
      </c>
      <c r="S670" s="2330"/>
      <c r="T670" s="2325">
        <v>3320</v>
      </c>
      <c r="U670" s="2326">
        <v>3568.98070634742</v>
      </c>
      <c r="V670" s="2331"/>
      <c r="W670" s="2332">
        <v>3320</v>
      </c>
      <c r="X670" s="2329">
        <v>178.86730716650499</v>
      </c>
      <c r="Y670" s="2330"/>
      <c r="Z670" s="2333">
        <v>3320</v>
      </c>
      <c r="AA670" s="2326">
        <v>2171.24353157837</v>
      </c>
      <c r="AB670" s="2331"/>
      <c r="AC670" s="2332">
        <v>3320</v>
      </c>
      <c r="AD670" s="2329">
        <v>141.337497950771</v>
      </c>
      <c r="AE670" s="2330"/>
      <c r="AF670" s="2334">
        <v>3320</v>
      </c>
      <c r="AG670" s="2335">
        <f t="shared" si="22"/>
        <v>1937.9960635147313</v>
      </c>
      <c r="AH670" s="2336"/>
      <c r="AI670" s="2334">
        <v>3320</v>
      </c>
      <c r="AJ670" s="2337">
        <f t="shared" si="23"/>
        <v>135.3528919833212</v>
      </c>
    </row>
    <row r="671" spans="2:36" x14ac:dyDescent="0.25">
      <c r="B671" s="2325">
        <v>3325</v>
      </c>
      <c r="C671" s="2326">
        <v>1393.8205882415</v>
      </c>
      <c r="D671" s="2327"/>
      <c r="E671" s="2328">
        <v>3325</v>
      </c>
      <c r="F671" s="2329">
        <v>125.483493906091</v>
      </c>
      <c r="G671" s="2330"/>
      <c r="H671" s="2325">
        <v>3325</v>
      </c>
      <c r="I671" s="2326">
        <v>955.846058528801</v>
      </c>
      <c r="J671" s="2331"/>
      <c r="K671" s="2328">
        <v>3325</v>
      </c>
      <c r="L671" s="2329">
        <v>104.689042513826</v>
      </c>
      <c r="M671" s="2330"/>
      <c r="N671" s="2325">
        <v>3325</v>
      </c>
      <c r="O671" s="2326">
        <v>1600.0722717344399</v>
      </c>
      <c r="P671" s="2331"/>
      <c r="Q671" s="2328">
        <v>3325</v>
      </c>
      <c r="R671" s="2329">
        <v>126.382834694171</v>
      </c>
      <c r="S671" s="2330"/>
      <c r="T671" s="2325">
        <v>3325</v>
      </c>
      <c r="U671" s="2326">
        <v>3568.9644547626599</v>
      </c>
      <c r="V671" s="2331"/>
      <c r="W671" s="2332">
        <v>3325</v>
      </c>
      <c r="X671" s="2329">
        <v>178.865886040833</v>
      </c>
      <c r="Y671" s="2330"/>
      <c r="Z671" s="2333">
        <v>3325</v>
      </c>
      <c r="AA671" s="2326">
        <v>2171.4035009023901</v>
      </c>
      <c r="AB671" s="2331"/>
      <c r="AC671" s="2332">
        <v>3325</v>
      </c>
      <c r="AD671" s="2329">
        <v>141.340818003267</v>
      </c>
      <c r="AE671" s="2330"/>
      <c r="AF671" s="2334">
        <v>3325</v>
      </c>
      <c r="AG671" s="2335">
        <f t="shared" si="22"/>
        <v>1938.0213748339581</v>
      </c>
      <c r="AH671" s="2336"/>
      <c r="AI671" s="2334">
        <v>3325</v>
      </c>
      <c r="AJ671" s="2337">
        <f t="shared" si="23"/>
        <v>135.35241503163761</v>
      </c>
    </row>
    <row r="672" spans="2:36" x14ac:dyDescent="0.25">
      <c r="B672" s="2325">
        <v>3330</v>
      </c>
      <c r="C672" s="2326">
        <v>1393.8161074623799</v>
      </c>
      <c r="D672" s="2327"/>
      <c r="E672" s="2328">
        <v>3330</v>
      </c>
      <c r="F672" s="2329">
        <v>125.48197849646</v>
      </c>
      <c r="G672" s="2330"/>
      <c r="H672" s="2325">
        <v>3330</v>
      </c>
      <c r="I672" s="2326">
        <v>955.838502534805</v>
      </c>
      <c r="J672" s="2331"/>
      <c r="K672" s="2328">
        <v>3330</v>
      </c>
      <c r="L672" s="2329">
        <v>104.68770707041401</v>
      </c>
      <c r="M672" s="2330"/>
      <c r="N672" s="2325">
        <v>3330</v>
      </c>
      <c r="O672" s="2326">
        <v>1600.0671473644099</v>
      </c>
      <c r="P672" s="2331"/>
      <c r="Q672" s="2328">
        <v>3330</v>
      </c>
      <c r="R672" s="2329">
        <v>126.38140186197199</v>
      </c>
      <c r="S672" s="2330"/>
      <c r="T672" s="2325">
        <v>3330</v>
      </c>
      <c r="U672" s="2326">
        <v>3568.9482031779098</v>
      </c>
      <c r="V672" s="2331"/>
      <c r="W672" s="2332">
        <v>3330</v>
      </c>
      <c r="X672" s="2329">
        <v>178.86446491516199</v>
      </c>
      <c r="Y672" s="2330"/>
      <c r="Z672" s="2333">
        <v>3330</v>
      </c>
      <c r="AA672" s="2326">
        <v>2171.5634702264101</v>
      </c>
      <c r="AB672" s="2331"/>
      <c r="AC672" s="2332">
        <v>3330</v>
      </c>
      <c r="AD672" s="2329">
        <v>141.34413805576199</v>
      </c>
      <c r="AE672" s="2330"/>
      <c r="AF672" s="2334">
        <v>3330</v>
      </c>
      <c r="AG672" s="2335">
        <f t="shared" si="22"/>
        <v>1938.0466861531829</v>
      </c>
      <c r="AH672" s="2336"/>
      <c r="AI672" s="2334">
        <v>3330</v>
      </c>
      <c r="AJ672" s="2337">
        <f t="shared" si="23"/>
        <v>135.35193807995398</v>
      </c>
    </row>
    <row r="673" spans="2:36" x14ac:dyDescent="0.25">
      <c r="B673" s="2325">
        <v>3335</v>
      </c>
      <c r="C673" s="2326">
        <v>1394.5966030872603</v>
      </c>
      <c r="D673" s="2327"/>
      <c r="E673" s="2328">
        <v>3335</v>
      </c>
      <c r="F673" s="2329">
        <v>125.74586258459885</v>
      </c>
      <c r="G673" s="2330"/>
      <c r="H673" s="2325">
        <v>3335</v>
      </c>
      <c r="I673" s="2326">
        <v>957.15424504372311</v>
      </c>
      <c r="J673" s="2331"/>
      <c r="K673" s="2328">
        <v>3335</v>
      </c>
      <c r="L673" s="2329">
        <v>104.92025116521489</v>
      </c>
      <c r="M673" s="2330"/>
      <c r="N673" s="2325">
        <v>3335</v>
      </c>
      <c r="O673" s="2326">
        <v>1600.9594668822779</v>
      </c>
      <c r="P673" s="2331"/>
      <c r="Q673" s="2328">
        <v>3335</v>
      </c>
      <c r="R673" s="2329">
        <v>126.63090455806397</v>
      </c>
      <c r="S673" s="2330"/>
      <c r="T673" s="2325">
        <v>3335</v>
      </c>
      <c r="U673" s="2326">
        <v>3571.7764365267658</v>
      </c>
      <c r="V673" s="2331"/>
      <c r="W673" s="2332">
        <v>3335</v>
      </c>
      <c r="X673" s="2329">
        <v>179.11189667026804</v>
      </c>
      <c r="Y673" s="2330"/>
      <c r="Z673" s="2333">
        <v>3335</v>
      </c>
      <c r="AA673" s="2326">
        <v>2143.7291082881866</v>
      </c>
      <c r="AB673" s="2331"/>
      <c r="AC673" s="2332">
        <v>3335</v>
      </c>
      <c r="AD673" s="2329">
        <v>140.76657076361789</v>
      </c>
      <c r="AE673" s="2330"/>
      <c r="AF673" s="2334">
        <v>3335</v>
      </c>
      <c r="AG673" s="2335">
        <f t="shared" si="22"/>
        <v>1933.643171965643</v>
      </c>
      <c r="AH673" s="2336"/>
      <c r="AI673" s="2334">
        <v>3335</v>
      </c>
      <c r="AJ673" s="2337">
        <f t="shared" si="23"/>
        <v>135.43509714835272</v>
      </c>
    </row>
    <row r="674" spans="2:36" x14ac:dyDescent="0.25">
      <c r="B674" s="2325">
        <v>3340</v>
      </c>
      <c r="C674" s="2326">
        <v>1394.3487601379968</v>
      </c>
      <c r="D674" s="2327"/>
      <c r="E674" s="2328">
        <v>3340</v>
      </c>
      <c r="F674" s="2329">
        <v>125.66217703437707</v>
      </c>
      <c r="G674" s="2330"/>
      <c r="H674" s="2325">
        <v>3340</v>
      </c>
      <c r="I674" s="2326">
        <v>956.73699945120518</v>
      </c>
      <c r="J674" s="2331"/>
      <c r="K674" s="2328">
        <v>3340</v>
      </c>
      <c r="L674" s="2329">
        <v>104.84650687568335</v>
      </c>
      <c r="M674" s="2330"/>
      <c r="N674" s="2325">
        <v>3340</v>
      </c>
      <c r="O674" s="2326">
        <v>1600.6764946418962</v>
      </c>
      <c r="P674" s="2331"/>
      <c r="Q674" s="2328">
        <v>3340</v>
      </c>
      <c r="R674" s="2329">
        <v>126.55178229806573</v>
      </c>
      <c r="S674" s="2330"/>
      <c r="T674" s="2325">
        <v>3340</v>
      </c>
      <c r="U674" s="2326">
        <v>3570.8818366963005</v>
      </c>
      <c r="V674" s="2331"/>
      <c r="W674" s="2332">
        <v>3340</v>
      </c>
      <c r="X674" s="2329">
        <v>179.03347494464205</v>
      </c>
      <c r="Y674" s="2330"/>
      <c r="Z674" s="2333">
        <v>3340</v>
      </c>
      <c r="AA674" s="2326">
        <v>2152.5269203735252</v>
      </c>
      <c r="AB674" s="2331"/>
      <c r="AC674" s="2332">
        <v>3340</v>
      </c>
      <c r="AD674" s="2329">
        <v>140.94897058074733</v>
      </c>
      <c r="AE674" s="2330"/>
      <c r="AF674" s="2334">
        <v>3340</v>
      </c>
      <c r="AG674" s="2335">
        <f t="shared" si="22"/>
        <v>1935.0342022601849</v>
      </c>
      <c r="AH674" s="2336"/>
      <c r="AI674" s="2334">
        <v>3340</v>
      </c>
      <c r="AJ674" s="2337">
        <f t="shared" si="23"/>
        <v>135.4085823467031</v>
      </c>
    </row>
    <row r="675" spans="2:36" x14ac:dyDescent="0.25">
      <c r="B675" s="2325">
        <v>3345</v>
      </c>
      <c r="C675" s="2326">
        <v>1394.1023172866308</v>
      </c>
      <c r="D675" s="2327"/>
      <c r="E675" s="2328">
        <v>3345</v>
      </c>
      <c r="F675" s="2329">
        <v>125.57882950465842</v>
      </c>
      <c r="G675" s="2330"/>
      <c r="H675" s="2325">
        <v>3345</v>
      </c>
      <c r="I675" s="2326">
        <v>956.32141978143625</v>
      </c>
      <c r="J675" s="2331"/>
      <c r="K675" s="2328">
        <v>3345</v>
      </c>
      <c r="L675" s="2329">
        <v>104.77305748802713</v>
      </c>
      <c r="M675" s="2330"/>
      <c r="N675" s="2325">
        <v>3345</v>
      </c>
      <c r="O675" s="2326">
        <v>1600.3946542904778</v>
      </c>
      <c r="P675" s="2331"/>
      <c r="Q675" s="2328">
        <v>3345</v>
      </c>
      <c r="R675" s="2329">
        <v>126.47297652710739</v>
      </c>
      <c r="S675" s="2330"/>
      <c r="T675" s="2325">
        <v>3345</v>
      </c>
      <c r="U675" s="2326">
        <v>3569.9879995347269</v>
      </c>
      <c r="V675" s="2331"/>
      <c r="W675" s="2332">
        <v>3345</v>
      </c>
      <c r="X675" s="2329">
        <v>178.9553130326903</v>
      </c>
      <c r="Y675" s="2330"/>
      <c r="Z675" s="2333">
        <v>3345</v>
      </c>
      <c r="AA675" s="2326">
        <v>2161.3252331947042</v>
      </c>
      <c r="AB675" s="2331"/>
      <c r="AC675" s="2332">
        <v>3345</v>
      </c>
      <c r="AD675" s="2329">
        <v>141.13157346800031</v>
      </c>
      <c r="AE675" s="2330"/>
      <c r="AF675" s="2334">
        <v>3345</v>
      </c>
      <c r="AG675" s="2335">
        <f t="shared" si="22"/>
        <v>1936.4263248175951</v>
      </c>
      <c r="AH675" s="2336"/>
      <c r="AI675" s="2334">
        <v>3345</v>
      </c>
      <c r="AJ675" s="2337">
        <f t="shared" si="23"/>
        <v>135.38235000409671</v>
      </c>
    </row>
    <row r="676" spans="2:36" x14ac:dyDescent="0.25">
      <c r="B676" s="2325">
        <v>3350</v>
      </c>
      <c r="C676" s="2326">
        <v>1393.8116266832701</v>
      </c>
      <c r="D676" s="2327"/>
      <c r="E676" s="2328">
        <v>3350</v>
      </c>
      <c r="F676" s="2329">
        <v>125.480463086829</v>
      </c>
      <c r="G676" s="2330"/>
      <c r="H676" s="2325">
        <v>3350</v>
      </c>
      <c r="I676" s="2326">
        <v>955.83094654080901</v>
      </c>
      <c r="J676" s="2331"/>
      <c r="K676" s="2328">
        <v>3350</v>
      </c>
      <c r="L676" s="2329">
        <v>104.686371627002</v>
      </c>
      <c r="M676" s="2330"/>
      <c r="N676" s="2325">
        <v>3350</v>
      </c>
      <c r="O676" s="2326">
        <v>1600.06202299439</v>
      </c>
      <c r="P676" s="2331"/>
      <c r="Q676" s="2328">
        <v>3350</v>
      </c>
      <c r="R676" s="2329">
        <v>126.37996902977299</v>
      </c>
      <c r="S676" s="2330"/>
      <c r="T676" s="2325">
        <v>3350</v>
      </c>
      <c r="U676" s="2326">
        <v>3568.9319515931502</v>
      </c>
      <c r="V676" s="2331"/>
      <c r="W676" s="2332">
        <v>3350</v>
      </c>
      <c r="X676" s="2329">
        <v>178.86304378949001</v>
      </c>
      <c r="Y676" s="2330"/>
      <c r="Z676" s="2333">
        <v>3350</v>
      </c>
      <c r="AA676" s="2326">
        <v>2171.7234395504302</v>
      </c>
      <c r="AB676" s="2331"/>
      <c r="AC676" s="2332">
        <v>3350</v>
      </c>
      <c r="AD676" s="2329">
        <v>141.347458108258</v>
      </c>
      <c r="AE676" s="2330"/>
      <c r="AF676" s="2334">
        <v>3350</v>
      </c>
      <c r="AG676" s="2335">
        <f t="shared" si="22"/>
        <v>1938.07199747241</v>
      </c>
      <c r="AH676" s="2336"/>
      <c r="AI676" s="2334">
        <v>3350</v>
      </c>
      <c r="AJ676" s="2337">
        <f t="shared" si="23"/>
        <v>135.35146112827042</v>
      </c>
    </row>
    <row r="677" spans="2:36" x14ac:dyDescent="0.25">
      <c r="B677" s="2325">
        <v>3355</v>
      </c>
      <c r="C677" s="2326">
        <v>1393.80714590415</v>
      </c>
      <c r="D677" s="2327"/>
      <c r="E677" s="2328">
        <v>3355</v>
      </c>
      <c r="F677" s="2329">
        <v>125.478947677197</v>
      </c>
      <c r="G677" s="2330"/>
      <c r="H677" s="2325">
        <v>3355</v>
      </c>
      <c r="I677" s="2326">
        <v>955.82339054681302</v>
      </c>
      <c r="J677" s="2331"/>
      <c r="K677" s="2328">
        <v>3355</v>
      </c>
      <c r="L677" s="2329">
        <v>104.68503618359</v>
      </c>
      <c r="M677" s="2330"/>
      <c r="N677" s="2325">
        <v>3355</v>
      </c>
      <c r="O677" s="2326">
        <v>1600.05689862436</v>
      </c>
      <c r="P677" s="2331"/>
      <c r="Q677" s="2328">
        <v>3355</v>
      </c>
      <c r="R677" s="2329">
        <v>126.378536197573</v>
      </c>
      <c r="S677" s="2330"/>
      <c r="T677" s="2325">
        <v>3355</v>
      </c>
      <c r="U677" s="2326">
        <v>3568.9157000083901</v>
      </c>
      <c r="V677" s="2331"/>
      <c r="W677" s="2332">
        <v>3355</v>
      </c>
      <c r="X677" s="2329">
        <v>178.861622663818</v>
      </c>
      <c r="Y677" s="2330"/>
      <c r="Z677" s="2333">
        <v>3355</v>
      </c>
      <c r="AA677" s="2326">
        <v>2171.8834088744602</v>
      </c>
      <c r="AB677" s="2331"/>
      <c r="AC677" s="2332">
        <v>3355</v>
      </c>
      <c r="AD677" s="2329">
        <v>141.35077816075301</v>
      </c>
      <c r="AE677" s="2330"/>
      <c r="AF677" s="2334">
        <v>3355</v>
      </c>
      <c r="AG677" s="2335">
        <f t="shared" si="22"/>
        <v>1938.0973087916348</v>
      </c>
      <c r="AH677" s="2336"/>
      <c r="AI677" s="2334">
        <v>3355</v>
      </c>
      <c r="AJ677" s="2337">
        <f t="shared" si="23"/>
        <v>135.35098417658619</v>
      </c>
    </row>
    <row r="678" spans="2:36" x14ac:dyDescent="0.25">
      <c r="B678" s="2325">
        <v>3360</v>
      </c>
      <c r="C678" s="2326">
        <v>1393.80266512503</v>
      </c>
      <c r="D678" s="2327"/>
      <c r="E678" s="2328">
        <v>3360</v>
      </c>
      <c r="F678" s="2329">
        <v>125.477432267566</v>
      </c>
      <c r="G678" s="2330"/>
      <c r="H678" s="2325">
        <v>3360</v>
      </c>
      <c r="I678" s="2326">
        <v>955.81583455281702</v>
      </c>
      <c r="J678" s="2331"/>
      <c r="K678" s="2328">
        <v>3360</v>
      </c>
      <c r="L678" s="2329">
        <v>104.683700740178</v>
      </c>
      <c r="M678" s="2330"/>
      <c r="N678" s="2325">
        <v>3360</v>
      </c>
      <c r="O678" s="2326">
        <v>1600.05177425433</v>
      </c>
      <c r="P678" s="2331"/>
      <c r="Q678" s="2328">
        <v>3360</v>
      </c>
      <c r="R678" s="2329">
        <v>126.377103365374</v>
      </c>
      <c r="S678" s="2330"/>
      <c r="T678" s="2325">
        <v>3360</v>
      </c>
      <c r="U678" s="2326">
        <v>3568.89944842364</v>
      </c>
      <c r="V678" s="2331"/>
      <c r="W678" s="2332">
        <v>3360</v>
      </c>
      <c r="X678" s="2329">
        <v>178.86020153814599</v>
      </c>
      <c r="Y678" s="2330"/>
      <c r="Z678" s="2333">
        <v>3360</v>
      </c>
      <c r="AA678" s="2326">
        <v>2172.0433781984798</v>
      </c>
      <c r="AB678" s="2331"/>
      <c r="AC678" s="2332">
        <v>3360</v>
      </c>
      <c r="AD678" s="2329">
        <v>141.35409821324899</v>
      </c>
      <c r="AE678" s="2330"/>
      <c r="AF678" s="2334">
        <v>3360</v>
      </c>
      <c r="AG678" s="2335">
        <f t="shared" si="22"/>
        <v>1938.1226201108595</v>
      </c>
      <c r="AH678" s="2336"/>
      <c r="AI678" s="2334">
        <v>3360</v>
      </c>
      <c r="AJ678" s="2337">
        <f t="shared" si="23"/>
        <v>135.3505072249026</v>
      </c>
    </row>
    <row r="679" spans="2:36" x14ac:dyDescent="0.25">
      <c r="B679" s="2325">
        <v>3365</v>
      </c>
      <c r="C679" s="2326">
        <v>1393.7981843459199</v>
      </c>
      <c r="D679" s="2327"/>
      <c r="E679" s="2328">
        <v>3365</v>
      </c>
      <c r="F679" s="2329">
        <v>125.475916857935</v>
      </c>
      <c r="G679" s="2330"/>
      <c r="H679" s="2325">
        <v>3365</v>
      </c>
      <c r="I679" s="2326">
        <v>955.80827855882103</v>
      </c>
      <c r="J679" s="2331"/>
      <c r="K679" s="2328">
        <v>3365</v>
      </c>
      <c r="L679" s="2329">
        <v>104.68236529676599</v>
      </c>
      <c r="M679" s="2330"/>
      <c r="N679" s="2325">
        <v>3365</v>
      </c>
      <c r="O679" s="2326">
        <v>1600.04664988431</v>
      </c>
      <c r="P679" s="2331"/>
      <c r="Q679" s="2328">
        <v>3365</v>
      </c>
      <c r="R679" s="2329">
        <v>126.375670533175</v>
      </c>
      <c r="S679" s="2330"/>
      <c r="T679" s="2325">
        <v>3365</v>
      </c>
      <c r="U679" s="2326">
        <v>3568.8831968388799</v>
      </c>
      <c r="V679" s="2331"/>
      <c r="W679" s="2332">
        <v>3365</v>
      </c>
      <c r="X679" s="2329">
        <v>178.858780412474</v>
      </c>
      <c r="Y679" s="2330"/>
      <c r="Z679" s="2333">
        <v>3365</v>
      </c>
      <c r="AA679" s="2326">
        <v>2172.2033475224998</v>
      </c>
      <c r="AB679" s="2331"/>
      <c r="AC679" s="2332">
        <v>3365</v>
      </c>
      <c r="AD679" s="2329">
        <v>141.357418265744</v>
      </c>
      <c r="AE679" s="2330"/>
      <c r="AF679" s="2334">
        <v>3365</v>
      </c>
      <c r="AG679" s="2335">
        <f t="shared" si="22"/>
        <v>1938.1479314300861</v>
      </c>
      <c r="AH679" s="2336"/>
      <c r="AI679" s="2334">
        <v>3365</v>
      </c>
      <c r="AJ679" s="2337">
        <f t="shared" si="23"/>
        <v>135.35003027321878</v>
      </c>
    </row>
    <row r="680" spans="2:36" x14ac:dyDescent="0.25">
      <c r="B680" s="2325">
        <v>3370</v>
      </c>
      <c r="C680" s="2326">
        <v>1393.7937035668001</v>
      </c>
      <c r="D680" s="2327"/>
      <c r="E680" s="2328">
        <v>3370</v>
      </c>
      <c r="F680" s="2329">
        <v>125.47440144830399</v>
      </c>
      <c r="G680" s="2330"/>
      <c r="H680" s="2325">
        <v>3370</v>
      </c>
      <c r="I680" s="2326">
        <v>955.80072256482595</v>
      </c>
      <c r="J680" s="2331"/>
      <c r="K680" s="2328">
        <v>3370</v>
      </c>
      <c r="L680" s="2329">
        <v>104.681029853354</v>
      </c>
      <c r="M680" s="2330"/>
      <c r="N680" s="2325">
        <v>3370</v>
      </c>
      <c r="O680" s="2326">
        <v>1600.04152551428</v>
      </c>
      <c r="P680" s="2331"/>
      <c r="Q680" s="2328">
        <v>3370</v>
      </c>
      <c r="R680" s="2329">
        <v>126.374237700976</v>
      </c>
      <c r="S680" s="2330"/>
      <c r="T680" s="2325">
        <v>3370</v>
      </c>
      <c r="U680" s="2326">
        <v>3568.8669452541299</v>
      </c>
      <c r="V680" s="2331"/>
      <c r="W680" s="2332">
        <v>3370</v>
      </c>
      <c r="X680" s="2329">
        <v>178.85735928680199</v>
      </c>
      <c r="Y680" s="2330"/>
      <c r="Z680" s="2333">
        <v>3370</v>
      </c>
      <c r="AA680" s="2326">
        <v>2172.3633168465199</v>
      </c>
      <c r="AB680" s="2331"/>
      <c r="AC680" s="2332">
        <v>3370</v>
      </c>
      <c r="AD680" s="2329">
        <v>141.36073831824001</v>
      </c>
      <c r="AE680" s="2330"/>
      <c r="AF680" s="2334">
        <v>3370</v>
      </c>
      <c r="AG680" s="2335">
        <f t="shared" si="22"/>
        <v>1938.1732427493112</v>
      </c>
      <c r="AH680" s="2336"/>
      <c r="AI680" s="2334">
        <v>3370</v>
      </c>
      <c r="AJ680" s="2337">
        <f t="shared" si="23"/>
        <v>135.34955332153521</v>
      </c>
    </row>
    <row r="681" spans="2:36" x14ac:dyDescent="0.25">
      <c r="B681" s="2325">
        <v>3375</v>
      </c>
      <c r="C681" s="2326">
        <v>1393.7892227876901</v>
      </c>
      <c r="D681" s="2327"/>
      <c r="E681" s="2328">
        <v>3375</v>
      </c>
      <c r="F681" s="2329">
        <v>125.472886038672</v>
      </c>
      <c r="G681" s="2330"/>
      <c r="H681" s="2325">
        <v>3375</v>
      </c>
      <c r="I681" s="2326">
        <v>955.79316657082995</v>
      </c>
      <c r="J681" s="2331"/>
      <c r="K681" s="2328">
        <v>3375</v>
      </c>
      <c r="L681" s="2329">
        <v>104.679694409942</v>
      </c>
      <c r="M681" s="2330"/>
      <c r="N681" s="2325">
        <v>3375</v>
      </c>
      <c r="O681" s="2326">
        <v>1600.03640114426</v>
      </c>
      <c r="P681" s="2331"/>
      <c r="Q681" s="2328">
        <v>3375</v>
      </c>
      <c r="R681" s="2329">
        <v>126.372804868776</v>
      </c>
      <c r="S681" s="2330"/>
      <c r="T681" s="2325">
        <v>3375</v>
      </c>
      <c r="U681" s="2326">
        <v>3568.8506936693698</v>
      </c>
      <c r="V681" s="2331"/>
      <c r="W681" s="2332">
        <v>3375</v>
      </c>
      <c r="X681" s="2329">
        <v>178.85593816113001</v>
      </c>
      <c r="Y681" s="2330"/>
      <c r="Z681" s="2333">
        <v>3375</v>
      </c>
      <c r="AA681" s="2326">
        <v>2172.5232861705399</v>
      </c>
      <c r="AB681" s="2331"/>
      <c r="AC681" s="2332">
        <v>3375</v>
      </c>
      <c r="AD681" s="2329">
        <v>141.36405837073499</v>
      </c>
      <c r="AE681" s="2330"/>
      <c r="AF681" s="2334">
        <v>3375</v>
      </c>
      <c r="AG681" s="2335">
        <f t="shared" si="22"/>
        <v>1938.1985540685382</v>
      </c>
      <c r="AH681" s="2336"/>
      <c r="AI681" s="2334">
        <v>3375</v>
      </c>
      <c r="AJ681" s="2337">
        <f t="shared" si="23"/>
        <v>135.34907636985099</v>
      </c>
    </row>
    <row r="682" spans="2:36" x14ac:dyDescent="0.25">
      <c r="B682" s="2325">
        <v>3380</v>
      </c>
      <c r="C682" s="2326">
        <v>1393.78474200857</v>
      </c>
      <c r="D682" s="2327"/>
      <c r="E682" s="2328">
        <v>3380</v>
      </c>
      <c r="F682" s="2329">
        <v>125.471370629041</v>
      </c>
      <c r="G682" s="2330"/>
      <c r="H682" s="2325">
        <v>3380</v>
      </c>
      <c r="I682" s="2326">
        <v>955.78561057683396</v>
      </c>
      <c r="J682" s="2331"/>
      <c r="K682" s="2328">
        <v>3380</v>
      </c>
      <c r="L682" s="2329">
        <v>104.67835896653</v>
      </c>
      <c r="M682" s="2330"/>
      <c r="N682" s="2325">
        <v>3380</v>
      </c>
      <c r="O682" s="2326">
        <v>1600.03127677423</v>
      </c>
      <c r="P682" s="2331"/>
      <c r="Q682" s="2328">
        <v>3380</v>
      </c>
      <c r="R682" s="2329">
        <v>126.371372036577</v>
      </c>
      <c r="S682" s="2330"/>
      <c r="T682" s="2325">
        <v>3380</v>
      </c>
      <c r="U682" s="2326">
        <v>3568.8344420846202</v>
      </c>
      <c r="V682" s="2331"/>
      <c r="W682" s="2332">
        <v>3380</v>
      </c>
      <c r="X682" s="2329">
        <v>178.854517035459</v>
      </c>
      <c r="Y682" s="2330"/>
      <c r="Z682" s="2333">
        <v>3380</v>
      </c>
      <c r="AA682" s="2326">
        <v>2172.6832554945599</v>
      </c>
      <c r="AB682" s="2331"/>
      <c r="AC682" s="2332">
        <v>3380</v>
      </c>
      <c r="AD682" s="2329">
        <v>141.367378423231</v>
      </c>
      <c r="AE682" s="2330"/>
      <c r="AF682" s="2334">
        <v>3380</v>
      </c>
      <c r="AG682" s="2335">
        <f t="shared" si="22"/>
        <v>1938.2238653877625</v>
      </c>
      <c r="AH682" s="2336"/>
      <c r="AI682" s="2334">
        <v>3380</v>
      </c>
      <c r="AJ682" s="2337">
        <f t="shared" si="23"/>
        <v>135.34859941816759</v>
      </c>
    </row>
    <row r="683" spans="2:36" x14ac:dyDescent="0.25">
      <c r="B683" s="2325">
        <v>3385</v>
      </c>
      <c r="C683" s="2326">
        <v>1393.7802612294599</v>
      </c>
      <c r="D683" s="2327"/>
      <c r="E683" s="2328">
        <v>3385</v>
      </c>
      <c r="F683" s="2329">
        <v>125.46985521940999</v>
      </c>
      <c r="G683" s="2330"/>
      <c r="H683" s="2325">
        <v>3385</v>
      </c>
      <c r="I683" s="2326">
        <v>955.77805458283797</v>
      </c>
      <c r="J683" s="2331"/>
      <c r="K683" s="2328">
        <v>3385</v>
      </c>
      <c r="L683" s="2329">
        <v>104.677023523118</v>
      </c>
      <c r="M683" s="2330"/>
      <c r="N683" s="2325">
        <v>3385</v>
      </c>
      <c r="O683" s="2326">
        <v>1600.0261524042101</v>
      </c>
      <c r="P683" s="2331"/>
      <c r="Q683" s="2328">
        <v>3385</v>
      </c>
      <c r="R683" s="2329">
        <v>126.369939204378</v>
      </c>
      <c r="S683" s="2330"/>
      <c r="T683" s="2325">
        <v>3385</v>
      </c>
      <c r="U683" s="2326">
        <v>3568.8181904998601</v>
      </c>
      <c r="V683" s="2331"/>
      <c r="W683" s="2332">
        <v>3385</v>
      </c>
      <c r="X683" s="2329">
        <v>178.85309590978699</v>
      </c>
      <c r="Y683" s="2330"/>
      <c r="Z683" s="2333">
        <v>3385</v>
      </c>
      <c r="AA683" s="2326">
        <v>2172.84322481858</v>
      </c>
      <c r="AB683" s="2331"/>
      <c r="AC683" s="2332">
        <v>3385</v>
      </c>
      <c r="AD683" s="2329">
        <v>141.37069847572599</v>
      </c>
      <c r="AE683" s="2330"/>
      <c r="AF683" s="2334">
        <v>3385</v>
      </c>
      <c r="AG683" s="2335">
        <f t="shared" si="22"/>
        <v>1938.2491767069896</v>
      </c>
      <c r="AH683" s="2336"/>
      <c r="AI683" s="2334">
        <v>3385</v>
      </c>
      <c r="AJ683" s="2337">
        <f t="shared" si="23"/>
        <v>135.3481224664838</v>
      </c>
    </row>
    <row r="684" spans="2:36" x14ac:dyDescent="0.25">
      <c r="B684" s="2325">
        <v>3390</v>
      </c>
      <c r="C684" s="2326">
        <v>1393.7757804503401</v>
      </c>
      <c r="D684" s="2327"/>
      <c r="E684" s="2328">
        <v>3390</v>
      </c>
      <c r="F684" s="2329">
        <v>125.468339809779</v>
      </c>
      <c r="G684" s="2330"/>
      <c r="H684" s="2325">
        <v>3390</v>
      </c>
      <c r="I684" s="2326">
        <v>955.770498588843</v>
      </c>
      <c r="J684" s="2331"/>
      <c r="K684" s="2328">
        <v>3390</v>
      </c>
      <c r="L684" s="2329">
        <v>104.67568807970601</v>
      </c>
      <c r="M684" s="2330"/>
      <c r="N684" s="2325">
        <v>3390</v>
      </c>
      <c r="O684" s="2326">
        <v>1600.0210280341801</v>
      </c>
      <c r="P684" s="2331"/>
      <c r="Q684" s="2328">
        <v>3390</v>
      </c>
      <c r="R684" s="2329">
        <v>126.368506372179</v>
      </c>
      <c r="S684" s="2330"/>
      <c r="T684" s="2325">
        <v>3390</v>
      </c>
      <c r="U684" s="2326">
        <v>3568.8019389151</v>
      </c>
      <c r="V684" s="2331"/>
      <c r="W684" s="2332">
        <v>3390</v>
      </c>
      <c r="X684" s="2329">
        <v>178.851674784115</v>
      </c>
      <c r="Y684" s="2330"/>
      <c r="Z684" s="2333">
        <v>3390</v>
      </c>
      <c r="AA684" s="2326">
        <v>2173.00319414261</v>
      </c>
      <c r="AB684" s="2331"/>
      <c r="AC684" s="2332">
        <v>3390</v>
      </c>
      <c r="AD684" s="2329">
        <v>141.374018528222</v>
      </c>
      <c r="AE684" s="2330"/>
      <c r="AF684" s="2334">
        <v>3390</v>
      </c>
      <c r="AG684" s="2335">
        <f t="shared" si="22"/>
        <v>1938.2744880262144</v>
      </c>
      <c r="AH684" s="2336"/>
      <c r="AI684" s="2334">
        <v>3390</v>
      </c>
      <c r="AJ684" s="2337">
        <f t="shared" si="23"/>
        <v>135.34764551480021</v>
      </c>
    </row>
    <row r="685" spans="2:36" x14ac:dyDescent="0.25">
      <c r="B685" s="2325">
        <v>3395</v>
      </c>
      <c r="C685" s="2326">
        <v>1393.77129967122</v>
      </c>
      <c r="D685" s="2327"/>
      <c r="E685" s="2328">
        <v>3395</v>
      </c>
      <c r="F685" s="2329">
        <v>125.466824400147</v>
      </c>
      <c r="G685" s="2330"/>
      <c r="H685" s="2325">
        <v>3395</v>
      </c>
      <c r="I685" s="2326">
        <v>955.762942594847</v>
      </c>
      <c r="J685" s="2331"/>
      <c r="K685" s="2328">
        <v>3395</v>
      </c>
      <c r="L685" s="2329">
        <v>104.674352636294</v>
      </c>
      <c r="M685" s="2330"/>
      <c r="N685" s="2325">
        <v>3395</v>
      </c>
      <c r="O685" s="2326">
        <v>1600.0159036641501</v>
      </c>
      <c r="P685" s="2331"/>
      <c r="Q685" s="2328">
        <v>3395</v>
      </c>
      <c r="R685" s="2329">
        <v>126.367073539979</v>
      </c>
      <c r="S685" s="2330"/>
      <c r="T685" s="2325">
        <v>3395</v>
      </c>
      <c r="U685" s="2326">
        <v>3568.7856873303499</v>
      </c>
      <c r="V685" s="2331"/>
      <c r="W685" s="2332">
        <v>3395</v>
      </c>
      <c r="X685" s="2329">
        <v>178.85025365844299</v>
      </c>
      <c r="Y685" s="2330"/>
      <c r="Z685" s="2333">
        <v>3395</v>
      </c>
      <c r="AA685" s="2326">
        <v>2173.1631634666301</v>
      </c>
      <c r="AB685" s="2331"/>
      <c r="AC685" s="2332">
        <v>3395</v>
      </c>
      <c r="AD685" s="2329">
        <v>141.37733858071701</v>
      </c>
      <c r="AE685" s="2330"/>
      <c r="AF685" s="2334">
        <v>3395</v>
      </c>
      <c r="AG685" s="2335">
        <f t="shared" si="22"/>
        <v>1938.2997993454396</v>
      </c>
      <c r="AH685" s="2336"/>
      <c r="AI685" s="2334">
        <v>3395</v>
      </c>
      <c r="AJ685" s="2337">
        <f t="shared" si="23"/>
        <v>135.34716856311599</v>
      </c>
    </row>
    <row r="686" spans="2:36" x14ac:dyDescent="0.25">
      <c r="B686" s="2325">
        <v>3400</v>
      </c>
      <c r="C686" s="2326">
        <v>1394.5966030872603</v>
      </c>
      <c r="D686" s="2327"/>
      <c r="E686" s="2328">
        <v>3400</v>
      </c>
      <c r="F686" s="2329">
        <v>125.74586258459885</v>
      </c>
      <c r="G686" s="2330"/>
      <c r="H686" s="2325">
        <v>3400</v>
      </c>
      <c r="I686" s="2326">
        <v>957.15424504372311</v>
      </c>
      <c r="J686" s="2331"/>
      <c r="K686" s="2328">
        <v>3400</v>
      </c>
      <c r="L686" s="2329">
        <v>104.92025116521489</v>
      </c>
      <c r="M686" s="2330"/>
      <c r="N686" s="2325">
        <v>3400</v>
      </c>
      <c r="O686" s="2326">
        <v>1600.9594668822779</v>
      </c>
      <c r="P686" s="2331"/>
      <c r="Q686" s="2328">
        <v>3400</v>
      </c>
      <c r="R686" s="2329">
        <v>126.63090455806397</v>
      </c>
      <c r="S686" s="2330"/>
      <c r="T686" s="2325">
        <v>3400</v>
      </c>
      <c r="U686" s="2326">
        <v>3571.7764365267658</v>
      </c>
      <c r="V686" s="2331"/>
      <c r="W686" s="2332">
        <v>3400</v>
      </c>
      <c r="X686" s="2329">
        <v>179.11189667026804</v>
      </c>
      <c r="Y686" s="2330"/>
      <c r="Z686" s="2333">
        <v>3400</v>
      </c>
      <c r="AA686" s="2326">
        <v>2143.7291082881866</v>
      </c>
      <c r="AB686" s="2331"/>
      <c r="AC686" s="2332">
        <v>3400</v>
      </c>
      <c r="AD686" s="2329">
        <v>140.76657076361789</v>
      </c>
      <c r="AE686" s="2330"/>
      <c r="AF686" s="2334">
        <v>3400</v>
      </c>
      <c r="AG686" s="2335">
        <f t="shared" si="22"/>
        <v>1933.643171965643</v>
      </c>
      <c r="AH686" s="2336"/>
      <c r="AI686" s="2334">
        <v>3400</v>
      </c>
      <c r="AJ686" s="2337">
        <f t="shared" si="23"/>
        <v>135.43509714835272</v>
      </c>
    </row>
    <row r="687" spans="2:36" x14ac:dyDescent="0.25">
      <c r="B687" s="2325">
        <v>3405</v>
      </c>
      <c r="C687" s="2326">
        <v>1394.3487601379968</v>
      </c>
      <c r="D687" s="2327"/>
      <c r="E687" s="2328">
        <v>3405</v>
      </c>
      <c r="F687" s="2329">
        <v>125.66217703437707</v>
      </c>
      <c r="G687" s="2330"/>
      <c r="H687" s="2325">
        <v>3405</v>
      </c>
      <c r="I687" s="2326">
        <v>956.73699945120518</v>
      </c>
      <c r="J687" s="2331"/>
      <c r="K687" s="2328">
        <v>3405</v>
      </c>
      <c r="L687" s="2329">
        <v>104.84650687568335</v>
      </c>
      <c r="M687" s="2330"/>
      <c r="N687" s="2325">
        <v>3405</v>
      </c>
      <c r="O687" s="2326">
        <v>1600.6764946418962</v>
      </c>
      <c r="P687" s="2331"/>
      <c r="Q687" s="2328">
        <v>3405</v>
      </c>
      <c r="R687" s="2329">
        <v>126.55178229806573</v>
      </c>
      <c r="S687" s="2330"/>
      <c r="T687" s="2325">
        <v>3405</v>
      </c>
      <c r="U687" s="2326">
        <v>3570.8818366963005</v>
      </c>
      <c r="V687" s="2331"/>
      <c r="W687" s="2332">
        <v>3405</v>
      </c>
      <c r="X687" s="2329">
        <v>179.03347494464205</v>
      </c>
      <c r="Y687" s="2330"/>
      <c r="Z687" s="2333">
        <v>3405</v>
      </c>
      <c r="AA687" s="2326">
        <v>2152.5269203735252</v>
      </c>
      <c r="AB687" s="2331"/>
      <c r="AC687" s="2332">
        <v>3405</v>
      </c>
      <c r="AD687" s="2329">
        <v>140.94897058074733</v>
      </c>
      <c r="AE687" s="2330"/>
      <c r="AF687" s="2334">
        <v>3405</v>
      </c>
      <c r="AG687" s="2335">
        <f t="shared" si="22"/>
        <v>1935.0342022601849</v>
      </c>
      <c r="AH687" s="2336"/>
      <c r="AI687" s="2334">
        <v>3405</v>
      </c>
      <c r="AJ687" s="2337">
        <f t="shared" si="23"/>
        <v>135.4085823467031</v>
      </c>
    </row>
    <row r="688" spans="2:36" x14ac:dyDescent="0.25">
      <c r="B688" s="2325">
        <v>3410</v>
      </c>
      <c r="C688" s="2326">
        <v>1394.1023172866308</v>
      </c>
      <c r="D688" s="2327"/>
      <c r="E688" s="2328">
        <v>3410</v>
      </c>
      <c r="F688" s="2329">
        <v>125.57882950465842</v>
      </c>
      <c r="G688" s="2330"/>
      <c r="H688" s="2325">
        <v>3410</v>
      </c>
      <c r="I688" s="2326">
        <v>956.32141978143625</v>
      </c>
      <c r="J688" s="2331"/>
      <c r="K688" s="2328">
        <v>3410</v>
      </c>
      <c r="L688" s="2329">
        <v>104.77305748802713</v>
      </c>
      <c r="M688" s="2330"/>
      <c r="N688" s="2325">
        <v>3410</v>
      </c>
      <c r="O688" s="2326">
        <v>1600.3946542904778</v>
      </c>
      <c r="P688" s="2331"/>
      <c r="Q688" s="2328">
        <v>3410</v>
      </c>
      <c r="R688" s="2329">
        <v>126.47297652710739</v>
      </c>
      <c r="S688" s="2330"/>
      <c r="T688" s="2325">
        <v>3410</v>
      </c>
      <c r="U688" s="2326">
        <v>3569.9879995347269</v>
      </c>
      <c r="V688" s="2331"/>
      <c r="W688" s="2332">
        <v>3410</v>
      </c>
      <c r="X688" s="2329">
        <v>178.9553130326903</v>
      </c>
      <c r="Y688" s="2330"/>
      <c r="Z688" s="2333">
        <v>3410</v>
      </c>
      <c r="AA688" s="2326">
        <v>2161.3252331947042</v>
      </c>
      <c r="AB688" s="2331"/>
      <c r="AC688" s="2332">
        <v>3410</v>
      </c>
      <c r="AD688" s="2329">
        <v>141.13157346800031</v>
      </c>
      <c r="AE688" s="2330"/>
      <c r="AF688" s="2334">
        <v>3410</v>
      </c>
      <c r="AG688" s="2335">
        <f t="shared" si="22"/>
        <v>1936.4263248175951</v>
      </c>
      <c r="AH688" s="2336"/>
      <c r="AI688" s="2334">
        <v>3410</v>
      </c>
      <c r="AJ688" s="2337">
        <f t="shared" si="23"/>
        <v>135.38235000409671</v>
      </c>
    </row>
    <row r="689" spans="2:36" x14ac:dyDescent="0.25">
      <c r="B689" s="2325">
        <v>3415</v>
      </c>
      <c r="C689" s="2326">
        <v>1393.76681889211</v>
      </c>
      <c r="D689" s="2327"/>
      <c r="E689" s="2328">
        <v>3415</v>
      </c>
      <c r="F689" s="2329">
        <v>125.46530899051599</v>
      </c>
      <c r="G689" s="2330"/>
      <c r="H689" s="2325">
        <v>3415</v>
      </c>
      <c r="I689" s="2326">
        <v>955.75538660085101</v>
      </c>
      <c r="J689" s="2331"/>
      <c r="K689" s="2328">
        <v>3415</v>
      </c>
      <c r="L689" s="2329">
        <v>104.673017192882</v>
      </c>
      <c r="M689" s="2330"/>
      <c r="N689" s="2325">
        <v>3415</v>
      </c>
      <c r="O689" s="2326">
        <v>1600.0107792941301</v>
      </c>
      <c r="P689" s="2331"/>
      <c r="Q689" s="2328">
        <v>3415</v>
      </c>
      <c r="R689" s="2329">
        <v>126.36564070778</v>
      </c>
      <c r="S689" s="2330"/>
      <c r="T689" s="2325">
        <v>3415</v>
      </c>
      <c r="U689" s="2326">
        <v>3568.7694357455898</v>
      </c>
      <c r="V689" s="2331"/>
      <c r="W689" s="2332">
        <v>3415</v>
      </c>
      <c r="X689" s="2329">
        <v>178.84883253277101</v>
      </c>
      <c r="Y689" s="2330"/>
      <c r="Z689" s="2333">
        <v>3415</v>
      </c>
      <c r="AA689" s="2326">
        <v>2173.3231327906501</v>
      </c>
      <c r="AB689" s="2331"/>
      <c r="AC689" s="2332">
        <v>3415</v>
      </c>
      <c r="AD689" s="2329">
        <v>141.38065863321299</v>
      </c>
      <c r="AE689" s="2330"/>
      <c r="AF689" s="2334">
        <v>3415</v>
      </c>
      <c r="AG689" s="2335">
        <f t="shared" si="22"/>
        <v>1938.3251106646662</v>
      </c>
      <c r="AH689" s="2336"/>
      <c r="AI689" s="2334">
        <v>3415</v>
      </c>
      <c r="AJ689" s="2337">
        <f t="shared" si="23"/>
        <v>135.34669161143239</v>
      </c>
    </row>
    <row r="690" spans="2:36" x14ac:dyDescent="0.25">
      <c r="B690" s="2325">
        <v>3420</v>
      </c>
      <c r="C690" s="2326">
        <v>1393.7623381129899</v>
      </c>
      <c r="D690" s="2327"/>
      <c r="E690" s="2328">
        <v>3420</v>
      </c>
      <c r="F690" s="2329">
        <v>125.463793580885</v>
      </c>
      <c r="G690" s="2330"/>
      <c r="H690" s="2325">
        <v>3420</v>
      </c>
      <c r="I690" s="2326">
        <v>955.74783060685502</v>
      </c>
      <c r="J690" s="2331"/>
      <c r="K690" s="2328">
        <v>3420</v>
      </c>
      <c r="L690" s="2329">
        <v>104.67168174947101</v>
      </c>
      <c r="M690" s="2330"/>
      <c r="N690" s="2325">
        <v>3420</v>
      </c>
      <c r="O690" s="2326">
        <v>1600.0056549241001</v>
      </c>
      <c r="P690" s="2331"/>
      <c r="Q690" s="2328">
        <v>3420</v>
      </c>
      <c r="R690" s="2329">
        <v>126.364207875581</v>
      </c>
      <c r="S690" s="2330"/>
      <c r="T690" s="2325">
        <v>3420</v>
      </c>
      <c r="U690" s="2326">
        <v>3568.7531841608402</v>
      </c>
      <c r="V690" s="2331"/>
      <c r="W690" s="2332">
        <v>3420</v>
      </c>
      <c r="X690" s="2329">
        <v>178.847411407099</v>
      </c>
      <c r="Y690" s="2330"/>
      <c r="Z690" s="2333">
        <v>3420</v>
      </c>
      <c r="AA690" s="2326">
        <v>2173.4831021146701</v>
      </c>
      <c r="AB690" s="2331"/>
      <c r="AC690" s="2332">
        <v>3420</v>
      </c>
      <c r="AD690" s="2329">
        <v>141.383978685708</v>
      </c>
      <c r="AE690" s="2330"/>
      <c r="AF690" s="2334">
        <v>3420</v>
      </c>
      <c r="AG690" s="2335">
        <f t="shared" si="22"/>
        <v>1938.3504219838912</v>
      </c>
      <c r="AH690" s="2336"/>
      <c r="AI690" s="2334">
        <v>3420</v>
      </c>
      <c r="AJ690" s="2337">
        <f t="shared" si="23"/>
        <v>135.3462146597488</v>
      </c>
    </row>
    <row r="691" spans="2:36" x14ac:dyDescent="0.25">
      <c r="B691" s="2325">
        <v>3425</v>
      </c>
      <c r="C691" s="2326">
        <v>1393.7578573338801</v>
      </c>
      <c r="D691" s="2327"/>
      <c r="E691" s="2328">
        <v>3425</v>
      </c>
      <c r="F691" s="2329">
        <v>125.462278171254</v>
      </c>
      <c r="G691" s="2330"/>
      <c r="H691" s="2325">
        <v>3425</v>
      </c>
      <c r="I691" s="2326">
        <v>955.74027461285903</v>
      </c>
      <c r="J691" s="2331"/>
      <c r="K691" s="2328">
        <v>3425</v>
      </c>
      <c r="L691" s="2329">
        <v>104.670346306059</v>
      </c>
      <c r="M691" s="2330"/>
      <c r="N691" s="2325">
        <v>3425</v>
      </c>
      <c r="O691" s="2326">
        <v>1600.0005305540799</v>
      </c>
      <c r="P691" s="2331"/>
      <c r="Q691" s="2328">
        <v>3425</v>
      </c>
      <c r="R691" s="2329">
        <v>126.362775043382</v>
      </c>
      <c r="S691" s="2330"/>
      <c r="T691" s="2325">
        <v>3425</v>
      </c>
      <c r="U691" s="2326">
        <v>3568.7369325760801</v>
      </c>
      <c r="V691" s="2331"/>
      <c r="W691" s="2332">
        <v>3425</v>
      </c>
      <c r="X691" s="2329">
        <v>178.84599028142799</v>
      </c>
      <c r="Y691" s="2330"/>
      <c r="Z691" s="2333">
        <v>3425</v>
      </c>
      <c r="AA691" s="2326">
        <v>2173.6430714386902</v>
      </c>
      <c r="AB691" s="2331"/>
      <c r="AC691" s="2332">
        <v>3425</v>
      </c>
      <c r="AD691" s="2329">
        <v>141.38729873820401</v>
      </c>
      <c r="AE691" s="2330"/>
      <c r="AF691" s="2334">
        <v>3425</v>
      </c>
      <c r="AG691" s="2335">
        <f t="shared" si="22"/>
        <v>1938.3757333031178</v>
      </c>
      <c r="AH691" s="2336"/>
      <c r="AI691" s="2334">
        <v>3425</v>
      </c>
      <c r="AJ691" s="2337">
        <f t="shared" si="23"/>
        <v>135.3457377080654</v>
      </c>
    </row>
    <row r="692" spans="2:36" x14ac:dyDescent="0.25">
      <c r="B692" s="2325">
        <v>3430</v>
      </c>
      <c r="C692" s="2326">
        <v>1393.7533765547601</v>
      </c>
      <c r="D692" s="2327"/>
      <c r="E692" s="2328">
        <v>3430</v>
      </c>
      <c r="F692" s="2329">
        <v>125.46076276162199</v>
      </c>
      <c r="G692" s="2330"/>
      <c r="H692" s="2325">
        <v>3430</v>
      </c>
      <c r="I692" s="2326">
        <v>955.73271861886303</v>
      </c>
      <c r="J692" s="2331"/>
      <c r="K692" s="2328">
        <v>3430</v>
      </c>
      <c r="L692" s="2329">
        <v>104.669010862647</v>
      </c>
      <c r="M692" s="2330"/>
      <c r="N692" s="2325">
        <v>3430</v>
      </c>
      <c r="O692" s="2326">
        <v>1599.9954061840499</v>
      </c>
      <c r="P692" s="2331"/>
      <c r="Q692" s="2328">
        <v>3430</v>
      </c>
      <c r="R692" s="2329">
        <v>126.36134221118201</v>
      </c>
      <c r="S692" s="2330"/>
      <c r="T692" s="2325">
        <v>3430</v>
      </c>
      <c r="U692" s="2326">
        <v>3568.72068099132</v>
      </c>
      <c r="V692" s="2331"/>
      <c r="W692" s="2332">
        <v>3430</v>
      </c>
      <c r="X692" s="2329">
        <v>178.84456915575601</v>
      </c>
      <c r="Y692" s="2330"/>
      <c r="Z692" s="2333">
        <v>3430</v>
      </c>
      <c r="AA692" s="2326">
        <v>2173.8030407627102</v>
      </c>
      <c r="AB692" s="2331"/>
      <c r="AC692" s="2332">
        <v>3430</v>
      </c>
      <c r="AD692" s="2329">
        <v>141.39061879069899</v>
      </c>
      <c r="AE692" s="2330"/>
      <c r="AF692" s="2334">
        <v>3430</v>
      </c>
      <c r="AG692" s="2335">
        <f t="shared" si="22"/>
        <v>1938.4010446223408</v>
      </c>
      <c r="AH692" s="2336"/>
      <c r="AI692" s="2334">
        <v>3430</v>
      </c>
      <c r="AJ692" s="2337">
        <f t="shared" si="23"/>
        <v>135.34526075638121</v>
      </c>
    </row>
    <row r="693" spans="2:36" x14ac:dyDescent="0.25">
      <c r="B693" s="2325">
        <v>3435</v>
      </c>
      <c r="C693" s="2326">
        <v>1393.74889577565</v>
      </c>
      <c r="D693" s="2327"/>
      <c r="E693" s="2328">
        <v>3435</v>
      </c>
      <c r="F693" s="2329">
        <v>125.459247351991</v>
      </c>
      <c r="G693" s="2330"/>
      <c r="H693" s="2325">
        <v>3435</v>
      </c>
      <c r="I693" s="2326">
        <v>955.72516262486795</v>
      </c>
      <c r="J693" s="2331"/>
      <c r="K693" s="2328">
        <v>3435</v>
      </c>
      <c r="L693" s="2329">
        <v>104.667675419235</v>
      </c>
      <c r="M693" s="2330"/>
      <c r="N693" s="2325">
        <v>3435</v>
      </c>
      <c r="O693" s="2326">
        <v>1599.9902818140299</v>
      </c>
      <c r="P693" s="2331"/>
      <c r="Q693" s="2328">
        <v>3435</v>
      </c>
      <c r="R693" s="2329">
        <v>126.35990937898301</v>
      </c>
      <c r="S693" s="2330"/>
      <c r="T693" s="2325">
        <v>3435</v>
      </c>
      <c r="U693" s="2326">
        <v>3568.7044294065699</v>
      </c>
      <c r="V693" s="2331"/>
      <c r="W693" s="2332">
        <v>3435</v>
      </c>
      <c r="X693" s="2329">
        <v>178.843148030084</v>
      </c>
      <c r="Y693" s="2330"/>
      <c r="Z693" s="2333">
        <v>3435</v>
      </c>
      <c r="AA693" s="2326">
        <v>2173.9630100867298</v>
      </c>
      <c r="AB693" s="2331"/>
      <c r="AC693" s="2332">
        <v>3435</v>
      </c>
      <c r="AD693" s="2329">
        <v>141.393938843195</v>
      </c>
      <c r="AE693" s="2330"/>
      <c r="AF693" s="2334">
        <v>3435</v>
      </c>
      <c r="AG693" s="2335">
        <f t="shared" si="22"/>
        <v>1938.4263559415697</v>
      </c>
      <c r="AH693" s="2336"/>
      <c r="AI693" s="2334">
        <v>3435</v>
      </c>
      <c r="AJ693" s="2337">
        <f t="shared" si="23"/>
        <v>135.34478380469758</v>
      </c>
    </row>
    <row r="694" spans="2:36" x14ac:dyDescent="0.25">
      <c r="B694" s="2325">
        <v>3440</v>
      </c>
      <c r="C694" s="2326">
        <v>1393.7444149965299</v>
      </c>
      <c r="D694" s="2327"/>
      <c r="E694" s="2328">
        <v>3440</v>
      </c>
      <c r="F694" s="2329">
        <v>125.45773194236</v>
      </c>
      <c r="G694" s="2330"/>
      <c r="H694" s="2325">
        <v>3440</v>
      </c>
      <c r="I694" s="2326">
        <v>955.71760663087196</v>
      </c>
      <c r="J694" s="2331"/>
      <c r="K694" s="2328">
        <v>3440</v>
      </c>
      <c r="L694" s="2329">
        <v>104.66633997582301</v>
      </c>
      <c r="M694" s="2330"/>
      <c r="N694" s="2325">
        <v>3440</v>
      </c>
      <c r="O694" s="2326">
        <v>1599.9851574439999</v>
      </c>
      <c r="P694" s="2331"/>
      <c r="Q694" s="2328">
        <v>3440</v>
      </c>
      <c r="R694" s="2329">
        <v>126.358476546784</v>
      </c>
      <c r="S694" s="2330"/>
      <c r="T694" s="2325">
        <v>3440</v>
      </c>
      <c r="U694" s="2326">
        <v>3568.6881778218099</v>
      </c>
      <c r="V694" s="2331"/>
      <c r="W694" s="2332">
        <v>3440</v>
      </c>
      <c r="X694" s="2329">
        <v>178.84172690441201</v>
      </c>
      <c r="Y694" s="2330"/>
      <c r="Z694" s="2333">
        <v>3440</v>
      </c>
      <c r="AA694" s="2326">
        <v>2174.1229794107599</v>
      </c>
      <c r="AB694" s="2331"/>
      <c r="AC694" s="2332">
        <v>3440</v>
      </c>
      <c r="AD694" s="2329">
        <v>141.39725889568999</v>
      </c>
      <c r="AE694" s="2330"/>
      <c r="AF694" s="2334">
        <v>3440</v>
      </c>
      <c r="AG694" s="2335">
        <f t="shared" si="22"/>
        <v>1938.4516672607945</v>
      </c>
      <c r="AH694" s="2336"/>
      <c r="AI694" s="2334">
        <v>3440</v>
      </c>
      <c r="AJ694" s="2337">
        <f t="shared" si="23"/>
        <v>135.34430685301382</v>
      </c>
    </row>
    <row r="695" spans="2:36" x14ac:dyDescent="0.25">
      <c r="B695" s="2325">
        <v>3445</v>
      </c>
      <c r="C695" s="2326">
        <v>1393.7399342174101</v>
      </c>
      <c r="D695" s="2327"/>
      <c r="E695" s="2328">
        <v>3445</v>
      </c>
      <c r="F695" s="2329">
        <v>125.456216532729</v>
      </c>
      <c r="G695" s="2330"/>
      <c r="H695" s="2325">
        <v>3445</v>
      </c>
      <c r="I695" s="2326">
        <v>955.71005063687596</v>
      </c>
      <c r="J695" s="2331"/>
      <c r="K695" s="2328">
        <v>3445</v>
      </c>
      <c r="L695" s="2329">
        <v>104.665004532411</v>
      </c>
      <c r="M695" s="2330"/>
      <c r="N695" s="2325">
        <v>3445</v>
      </c>
      <c r="O695" s="2326">
        <v>1599.9800330739699</v>
      </c>
      <c r="P695" s="2331"/>
      <c r="Q695" s="2328">
        <v>3445</v>
      </c>
      <c r="R695" s="2329">
        <v>126.357043714585</v>
      </c>
      <c r="S695" s="2330"/>
      <c r="T695" s="2325">
        <v>3445</v>
      </c>
      <c r="U695" s="2326">
        <v>3568.6719262370598</v>
      </c>
      <c r="V695" s="2331"/>
      <c r="W695" s="2332">
        <v>3445</v>
      </c>
      <c r="X695" s="2329">
        <v>178.84030577874</v>
      </c>
      <c r="Y695" s="2330"/>
      <c r="Z695" s="2333">
        <v>3445</v>
      </c>
      <c r="AA695" s="2326">
        <v>2174.2829487347799</v>
      </c>
      <c r="AB695" s="2331"/>
      <c r="AC695" s="2332">
        <v>3445</v>
      </c>
      <c r="AD695" s="2329">
        <v>141.40057894818599</v>
      </c>
      <c r="AE695" s="2330"/>
      <c r="AF695" s="2334">
        <v>3445</v>
      </c>
      <c r="AG695" s="2335">
        <f t="shared" si="22"/>
        <v>1938.4769785800192</v>
      </c>
      <c r="AH695" s="2336"/>
      <c r="AI695" s="2334">
        <v>3445</v>
      </c>
      <c r="AJ695" s="2337">
        <f t="shared" si="23"/>
        <v>135.3438299013302</v>
      </c>
    </row>
    <row r="696" spans="2:36" x14ac:dyDescent="0.25">
      <c r="B696" s="2325">
        <v>3450</v>
      </c>
      <c r="C696" s="2326">
        <v>1393.7354534383001</v>
      </c>
      <c r="D696" s="2327"/>
      <c r="E696" s="2328">
        <v>3450</v>
      </c>
      <c r="F696" s="2329">
        <v>125.454701123097</v>
      </c>
      <c r="G696" s="2330"/>
      <c r="H696" s="2325">
        <v>3450</v>
      </c>
      <c r="I696" s="2326">
        <v>955.70249464287997</v>
      </c>
      <c r="J696" s="2331"/>
      <c r="K696" s="2328">
        <v>3450</v>
      </c>
      <c r="L696" s="2329">
        <v>104.663669088999</v>
      </c>
      <c r="M696" s="2330"/>
      <c r="N696" s="2325">
        <v>3450</v>
      </c>
      <c r="O696" s="2326">
        <v>1599.9749087039499</v>
      </c>
      <c r="P696" s="2331"/>
      <c r="Q696" s="2328">
        <v>3450</v>
      </c>
      <c r="R696" s="2329">
        <v>126.35561088238499</v>
      </c>
      <c r="S696" s="2330"/>
      <c r="T696" s="2325">
        <v>3450</v>
      </c>
      <c r="U696" s="2326">
        <v>3568.6556746523001</v>
      </c>
      <c r="V696" s="2331"/>
      <c r="W696" s="2332">
        <v>3450</v>
      </c>
      <c r="X696" s="2329">
        <v>178.83888465306799</v>
      </c>
      <c r="Y696" s="2330"/>
      <c r="Z696" s="2333">
        <v>3450</v>
      </c>
      <c r="AA696" s="2326">
        <v>2174.4429180587999</v>
      </c>
      <c r="AB696" s="2331"/>
      <c r="AC696" s="2332">
        <v>3450</v>
      </c>
      <c r="AD696" s="2329">
        <v>141.40389900068101</v>
      </c>
      <c r="AE696" s="2330"/>
      <c r="AF696" s="2334">
        <v>3450</v>
      </c>
      <c r="AG696" s="2335">
        <f t="shared" si="22"/>
        <v>1938.5022898992459</v>
      </c>
      <c r="AH696" s="2336"/>
      <c r="AI696" s="2334">
        <v>3450</v>
      </c>
      <c r="AJ696" s="2337">
        <f t="shared" si="23"/>
        <v>135.343352949646</v>
      </c>
    </row>
    <row r="697" spans="2:36" x14ac:dyDescent="0.25">
      <c r="B697" s="2325">
        <v>3455</v>
      </c>
      <c r="C697" s="2326">
        <v>1393.73097265918</v>
      </c>
      <c r="D697" s="2327"/>
      <c r="E697" s="2328">
        <v>3455</v>
      </c>
      <c r="F697" s="2329">
        <v>125.453185713466</v>
      </c>
      <c r="G697" s="2330"/>
      <c r="H697" s="2325">
        <v>3455</v>
      </c>
      <c r="I697" s="2326">
        <v>955.694938648885</v>
      </c>
      <c r="J697" s="2331"/>
      <c r="K697" s="2328">
        <v>3455</v>
      </c>
      <c r="L697" s="2329">
        <v>104.662333645587</v>
      </c>
      <c r="M697" s="2330"/>
      <c r="N697" s="2325">
        <v>3455</v>
      </c>
      <c r="O697" s="2326">
        <v>1599.96978433392</v>
      </c>
      <c r="P697" s="2331"/>
      <c r="Q697" s="2328">
        <v>3455</v>
      </c>
      <c r="R697" s="2329">
        <v>126.35417805018599</v>
      </c>
      <c r="S697" s="2330"/>
      <c r="T697" s="2325">
        <v>3455</v>
      </c>
      <c r="U697" s="2326">
        <v>3568.6394230675401</v>
      </c>
      <c r="V697" s="2331"/>
      <c r="W697" s="2332">
        <v>3455</v>
      </c>
      <c r="X697" s="2329">
        <v>178.83746352739601</v>
      </c>
      <c r="Y697" s="2330"/>
      <c r="Z697" s="2333">
        <v>3455</v>
      </c>
      <c r="AA697" s="2326">
        <v>2174.60288738282</v>
      </c>
      <c r="AB697" s="2331"/>
      <c r="AC697" s="2332">
        <v>3455</v>
      </c>
      <c r="AD697" s="2329">
        <v>141.40721905317699</v>
      </c>
      <c r="AE697" s="2330"/>
      <c r="AF697" s="2334">
        <v>3455</v>
      </c>
      <c r="AG697" s="2335">
        <f t="shared" si="22"/>
        <v>1938.527601218469</v>
      </c>
      <c r="AH697" s="2336"/>
      <c r="AI697" s="2334">
        <v>3455</v>
      </c>
      <c r="AJ697" s="2337">
        <f t="shared" si="23"/>
        <v>135.34287599796238</v>
      </c>
    </row>
    <row r="698" spans="2:36" x14ac:dyDescent="0.25">
      <c r="B698" s="2325">
        <v>3460</v>
      </c>
      <c r="C698" s="2326">
        <v>1393.7264918800699</v>
      </c>
      <c r="D698" s="2327"/>
      <c r="E698" s="2328">
        <v>3460</v>
      </c>
      <c r="F698" s="2329">
        <v>125.451670303835</v>
      </c>
      <c r="G698" s="2330"/>
      <c r="H698" s="2325">
        <v>3460</v>
      </c>
      <c r="I698" s="2326">
        <v>955.68738265488901</v>
      </c>
      <c r="J698" s="2331"/>
      <c r="K698" s="2328">
        <v>3460</v>
      </c>
      <c r="L698" s="2329">
        <v>104.66099820217499</v>
      </c>
      <c r="M698" s="2330"/>
      <c r="N698" s="2325">
        <v>3460</v>
      </c>
      <c r="O698" s="2326">
        <v>1599.9646599639</v>
      </c>
      <c r="P698" s="2331"/>
      <c r="Q698" s="2328">
        <v>3460</v>
      </c>
      <c r="R698" s="2329">
        <v>126.35274521798701</v>
      </c>
      <c r="S698" s="2330"/>
      <c r="T698" s="2325">
        <v>3460</v>
      </c>
      <c r="U698" s="2326">
        <v>3568.62317148279</v>
      </c>
      <c r="V698" s="2331"/>
      <c r="W698" s="2332">
        <v>3460</v>
      </c>
      <c r="X698" s="2329">
        <v>178.836042401725</v>
      </c>
      <c r="Y698" s="2330"/>
      <c r="Z698" s="2333">
        <v>3460</v>
      </c>
      <c r="AA698" s="2326">
        <v>2174.76285670684</v>
      </c>
      <c r="AB698" s="2331"/>
      <c r="AC698" s="2332">
        <v>3460</v>
      </c>
      <c r="AD698" s="2329">
        <v>141.410539105672</v>
      </c>
      <c r="AE698" s="2330"/>
      <c r="AF698" s="2334">
        <v>3460</v>
      </c>
      <c r="AG698" s="2335">
        <f t="shared" si="22"/>
        <v>1938.5529125376979</v>
      </c>
      <c r="AH698" s="2336"/>
      <c r="AI698" s="2334">
        <v>3460</v>
      </c>
      <c r="AJ698" s="2337">
        <f t="shared" si="23"/>
        <v>135.34239904627879</v>
      </c>
    </row>
    <row r="699" spans="2:36" x14ac:dyDescent="0.25">
      <c r="B699" s="2325">
        <v>3465</v>
      </c>
      <c r="C699" s="2326">
        <v>1394.5966030872603</v>
      </c>
      <c r="D699" s="2327"/>
      <c r="E699" s="2328">
        <v>3465</v>
      </c>
      <c r="F699" s="2329">
        <v>125.74586258459885</v>
      </c>
      <c r="G699" s="2330"/>
      <c r="H699" s="2325">
        <v>3465</v>
      </c>
      <c r="I699" s="2326">
        <v>957.15424504372311</v>
      </c>
      <c r="J699" s="2331"/>
      <c r="K699" s="2328">
        <v>3465</v>
      </c>
      <c r="L699" s="2329">
        <v>104.92025116521489</v>
      </c>
      <c r="M699" s="2330"/>
      <c r="N699" s="2325">
        <v>3465</v>
      </c>
      <c r="O699" s="2326">
        <v>1600.9594668822779</v>
      </c>
      <c r="P699" s="2331"/>
      <c r="Q699" s="2328">
        <v>3465</v>
      </c>
      <c r="R699" s="2329">
        <v>126.63090455806397</v>
      </c>
      <c r="S699" s="2330"/>
      <c r="T699" s="2325">
        <v>3465</v>
      </c>
      <c r="U699" s="2326">
        <v>3571.7764365267658</v>
      </c>
      <c r="V699" s="2331"/>
      <c r="W699" s="2332">
        <v>3465</v>
      </c>
      <c r="X699" s="2329">
        <v>179.11189667026804</v>
      </c>
      <c r="Y699" s="2330"/>
      <c r="Z699" s="2333">
        <v>3465</v>
      </c>
      <c r="AA699" s="2326">
        <v>2143.7291082881866</v>
      </c>
      <c r="AB699" s="2331"/>
      <c r="AC699" s="2332">
        <v>3465</v>
      </c>
      <c r="AD699" s="2329">
        <v>140.76657076361789</v>
      </c>
      <c r="AE699" s="2330"/>
      <c r="AF699" s="2334">
        <v>3465</v>
      </c>
      <c r="AG699" s="2335">
        <f t="shared" si="22"/>
        <v>1933.643171965643</v>
      </c>
      <c r="AH699" s="2336"/>
      <c r="AI699" s="2334">
        <v>3465</v>
      </c>
      <c r="AJ699" s="2337">
        <f t="shared" si="23"/>
        <v>135.43509714835272</v>
      </c>
    </row>
    <row r="700" spans="2:36" x14ac:dyDescent="0.25">
      <c r="B700" s="2325">
        <v>3470</v>
      </c>
      <c r="C700" s="2326">
        <v>1394.3487601379968</v>
      </c>
      <c r="D700" s="2327"/>
      <c r="E700" s="2328">
        <v>3470</v>
      </c>
      <c r="F700" s="2329">
        <v>125.66217703437707</v>
      </c>
      <c r="G700" s="2330"/>
      <c r="H700" s="2325">
        <v>3470</v>
      </c>
      <c r="I700" s="2326">
        <v>956.73699945120518</v>
      </c>
      <c r="J700" s="2331"/>
      <c r="K700" s="2328">
        <v>3470</v>
      </c>
      <c r="L700" s="2329">
        <v>104.84650687568335</v>
      </c>
      <c r="M700" s="2330"/>
      <c r="N700" s="2325">
        <v>3470</v>
      </c>
      <c r="O700" s="2326">
        <v>1600.6764946418962</v>
      </c>
      <c r="P700" s="2331"/>
      <c r="Q700" s="2328">
        <v>3470</v>
      </c>
      <c r="R700" s="2329">
        <v>126.55178229806573</v>
      </c>
      <c r="S700" s="2330"/>
      <c r="T700" s="2325">
        <v>3470</v>
      </c>
      <c r="U700" s="2326">
        <v>3570.8818366963005</v>
      </c>
      <c r="V700" s="2331"/>
      <c r="W700" s="2332">
        <v>3470</v>
      </c>
      <c r="X700" s="2329">
        <v>179.03347494464205</v>
      </c>
      <c r="Y700" s="2330"/>
      <c r="Z700" s="2333">
        <v>3470</v>
      </c>
      <c r="AA700" s="2326">
        <v>2152.5269203735252</v>
      </c>
      <c r="AB700" s="2331"/>
      <c r="AC700" s="2332">
        <v>3470</v>
      </c>
      <c r="AD700" s="2329">
        <v>140.94897058074733</v>
      </c>
      <c r="AE700" s="2330"/>
      <c r="AF700" s="2334">
        <v>3470</v>
      </c>
      <c r="AG700" s="2335">
        <f t="shared" si="22"/>
        <v>1935.0342022601849</v>
      </c>
      <c r="AH700" s="2336"/>
      <c r="AI700" s="2334">
        <v>3470</v>
      </c>
      <c r="AJ700" s="2337">
        <f t="shared" si="23"/>
        <v>135.4085823467031</v>
      </c>
    </row>
    <row r="701" spans="2:36" x14ac:dyDescent="0.25">
      <c r="B701" s="2325">
        <v>3475</v>
      </c>
      <c r="C701" s="2326">
        <v>1394.1023172866308</v>
      </c>
      <c r="D701" s="2327"/>
      <c r="E701" s="2328">
        <v>3475</v>
      </c>
      <c r="F701" s="2329">
        <v>125.57882950465842</v>
      </c>
      <c r="G701" s="2330"/>
      <c r="H701" s="2325">
        <v>3475</v>
      </c>
      <c r="I701" s="2326">
        <v>956.32141978143625</v>
      </c>
      <c r="J701" s="2331"/>
      <c r="K701" s="2328">
        <v>3475</v>
      </c>
      <c r="L701" s="2329">
        <v>104.77305748802713</v>
      </c>
      <c r="M701" s="2330"/>
      <c r="N701" s="2325">
        <v>3475</v>
      </c>
      <c r="O701" s="2326">
        <v>1600.3946542904778</v>
      </c>
      <c r="P701" s="2331"/>
      <c r="Q701" s="2328">
        <v>3475</v>
      </c>
      <c r="R701" s="2329">
        <v>126.47297652710739</v>
      </c>
      <c r="S701" s="2330"/>
      <c r="T701" s="2325">
        <v>3475</v>
      </c>
      <c r="U701" s="2326">
        <v>3569.9879995347269</v>
      </c>
      <c r="V701" s="2331"/>
      <c r="W701" s="2332">
        <v>3475</v>
      </c>
      <c r="X701" s="2329">
        <v>178.9553130326903</v>
      </c>
      <c r="Y701" s="2330"/>
      <c r="Z701" s="2333">
        <v>3475</v>
      </c>
      <c r="AA701" s="2326">
        <v>2161.3252331947042</v>
      </c>
      <c r="AB701" s="2331"/>
      <c r="AC701" s="2332">
        <v>3475</v>
      </c>
      <c r="AD701" s="2329">
        <v>141.13157346800031</v>
      </c>
      <c r="AE701" s="2330"/>
      <c r="AF701" s="2334">
        <v>3475</v>
      </c>
      <c r="AG701" s="2335">
        <f t="shared" si="22"/>
        <v>1936.4263248175951</v>
      </c>
      <c r="AH701" s="2336"/>
      <c r="AI701" s="2334">
        <v>3475</v>
      </c>
      <c r="AJ701" s="2337">
        <f t="shared" si="23"/>
        <v>135.38235000409671</v>
      </c>
    </row>
    <row r="702" spans="2:36" x14ac:dyDescent="0.25">
      <c r="B702" s="2325">
        <v>3480</v>
      </c>
      <c r="C702" s="2326">
        <v>1393.7220111009501</v>
      </c>
      <c r="D702" s="2327"/>
      <c r="E702" s="2328">
        <v>3480</v>
      </c>
      <c r="F702" s="2329">
        <v>125.450154894204</v>
      </c>
      <c r="G702" s="2330"/>
      <c r="H702" s="2325">
        <v>3480</v>
      </c>
      <c r="I702" s="2326">
        <v>955.67982666089301</v>
      </c>
      <c r="J702" s="2331"/>
      <c r="K702" s="2328">
        <v>3480</v>
      </c>
      <c r="L702" s="2329">
        <v>104.65966275876301</v>
      </c>
      <c r="M702" s="2330"/>
      <c r="N702" s="2325">
        <v>3480</v>
      </c>
      <c r="O702" s="2326">
        <v>1599.95953559387</v>
      </c>
      <c r="P702" s="2331"/>
      <c r="Q702" s="2328">
        <v>3480</v>
      </c>
      <c r="R702" s="2329">
        <v>126.35131238578801</v>
      </c>
      <c r="S702" s="2330"/>
      <c r="T702" s="2325">
        <v>3480</v>
      </c>
      <c r="U702" s="2326">
        <v>3568.6069198980299</v>
      </c>
      <c r="V702" s="2331"/>
      <c r="W702" s="2332">
        <v>3480</v>
      </c>
      <c r="X702" s="2329">
        <v>178.83462127605301</v>
      </c>
      <c r="Y702" s="2330"/>
      <c r="Z702" s="2333">
        <v>3480</v>
      </c>
      <c r="AA702" s="2326">
        <v>2174.9228260308601</v>
      </c>
      <c r="AB702" s="2331"/>
      <c r="AC702" s="2332">
        <v>3480</v>
      </c>
      <c r="AD702" s="2329">
        <v>141.41385915816801</v>
      </c>
      <c r="AE702" s="2330"/>
      <c r="AF702" s="2334">
        <v>3480</v>
      </c>
      <c r="AG702" s="2335">
        <f t="shared" si="22"/>
        <v>1938.5782238569204</v>
      </c>
      <c r="AH702" s="2336"/>
      <c r="AI702" s="2334">
        <v>3480</v>
      </c>
      <c r="AJ702" s="2337">
        <f t="shared" si="23"/>
        <v>135.34192209459519</v>
      </c>
    </row>
    <row r="703" spans="2:36" x14ac:dyDescent="0.25">
      <c r="B703" s="2325">
        <v>3485</v>
      </c>
      <c r="C703" s="2326">
        <v>1393.7175303218401</v>
      </c>
      <c r="D703" s="2327"/>
      <c r="E703" s="2328">
        <v>3485</v>
      </c>
      <c r="F703" s="2329">
        <v>125.448639484572</v>
      </c>
      <c r="G703" s="2330"/>
      <c r="H703" s="2325">
        <v>3485</v>
      </c>
      <c r="I703" s="2326">
        <v>955.67227066689702</v>
      </c>
      <c r="J703" s="2331"/>
      <c r="K703" s="2328">
        <v>3485</v>
      </c>
      <c r="L703" s="2329">
        <v>104.658327315351</v>
      </c>
      <c r="M703" s="2330"/>
      <c r="N703" s="2325">
        <v>3485</v>
      </c>
      <c r="O703" s="2326">
        <v>1599.95441122384</v>
      </c>
      <c r="P703" s="2331"/>
      <c r="Q703" s="2328">
        <v>3485</v>
      </c>
      <c r="R703" s="2329">
        <v>126.349879553588</v>
      </c>
      <c r="S703" s="2330"/>
      <c r="T703" s="2325">
        <v>3485</v>
      </c>
      <c r="U703" s="2326">
        <v>3568.5906683132798</v>
      </c>
      <c r="V703" s="2331"/>
      <c r="W703" s="2332">
        <v>3485</v>
      </c>
      <c r="X703" s="2329">
        <v>178.833200150381</v>
      </c>
      <c r="Y703" s="2330"/>
      <c r="Z703" s="2333">
        <v>3485</v>
      </c>
      <c r="AA703" s="2326">
        <v>2175.0827953548801</v>
      </c>
      <c r="AB703" s="2331"/>
      <c r="AC703" s="2332">
        <v>3485</v>
      </c>
      <c r="AD703" s="2329">
        <v>141.41717921066299</v>
      </c>
      <c r="AE703" s="2330"/>
      <c r="AF703" s="2334">
        <v>3485</v>
      </c>
      <c r="AG703" s="2335">
        <f t="shared" si="22"/>
        <v>1938.6035351761475</v>
      </c>
      <c r="AH703" s="2336"/>
      <c r="AI703" s="2334">
        <v>3485</v>
      </c>
      <c r="AJ703" s="2337">
        <f t="shared" si="23"/>
        <v>135.341445142911</v>
      </c>
    </row>
    <row r="704" spans="2:36" x14ac:dyDescent="0.25">
      <c r="B704" s="2325">
        <v>3490</v>
      </c>
      <c r="C704" s="2326">
        <v>1393.71304954272</v>
      </c>
      <c r="D704" s="2327"/>
      <c r="E704" s="2328">
        <v>3490</v>
      </c>
      <c r="F704" s="2329">
        <v>125.447124074941</v>
      </c>
      <c r="G704" s="2330"/>
      <c r="H704" s="2325">
        <v>3490</v>
      </c>
      <c r="I704" s="2326">
        <v>955.66471467290103</v>
      </c>
      <c r="J704" s="2331"/>
      <c r="K704" s="2328">
        <v>3490</v>
      </c>
      <c r="L704" s="2329">
        <v>104.656991871939</v>
      </c>
      <c r="M704" s="2330"/>
      <c r="N704" s="2325">
        <v>3490</v>
      </c>
      <c r="O704" s="2326">
        <v>1599.94928685382</v>
      </c>
      <c r="P704" s="2331"/>
      <c r="Q704" s="2328">
        <v>3490</v>
      </c>
      <c r="R704" s="2329">
        <v>126.348446721389</v>
      </c>
      <c r="S704" s="2330"/>
      <c r="T704" s="2325">
        <v>3490</v>
      </c>
      <c r="U704" s="2326">
        <v>3568.5744167285202</v>
      </c>
      <c r="V704" s="2331"/>
      <c r="W704" s="2332">
        <v>3490</v>
      </c>
      <c r="X704" s="2329">
        <v>178.83177902470899</v>
      </c>
      <c r="Y704" s="2330"/>
      <c r="Z704" s="2333">
        <v>3490</v>
      </c>
      <c r="AA704" s="2326">
        <v>2175.2427646789101</v>
      </c>
      <c r="AB704" s="2331"/>
      <c r="AC704" s="2332">
        <v>3490</v>
      </c>
      <c r="AD704" s="2329">
        <v>141.420499263159</v>
      </c>
      <c r="AE704" s="2330"/>
      <c r="AF704" s="2334">
        <v>3490</v>
      </c>
      <c r="AG704" s="2335">
        <f t="shared" si="22"/>
        <v>1938.6288464953745</v>
      </c>
      <c r="AH704" s="2336"/>
      <c r="AI704" s="2334">
        <v>3490</v>
      </c>
      <c r="AJ704" s="2337">
        <f t="shared" si="23"/>
        <v>135.34096819122743</v>
      </c>
    </row>
    <row r="705" spans="2:36" x14ac:dyDescent="0.25">
      <c r="B705" s="2325">
        <v>3495</v>
      </c>
      <c r="C705" s="2326">
        <v>1393.7085687635999</v>
      </c>
      <c r="D705" s="2327"/>
      <c r="E705" s="2328">
        <v>3495</v>
      </c>
      <c r="F705" s="2329">
        <v>125.44560866531</v>
      </c>
      <c r="G705" s="2330"/>
      <c r="H705" s="2325">
        <v>3495</v>
      </c>
      <c r="I705" s="2326">
        <v>955.65715867890503</v>
      </c>
      <c r="J705" s="2331"/>
      <c r="K705" s="2328">
        <v>3495</v>
      </c>
      <c r="L705" s="2329">
        <v>104.655656428527</v>
      </c>
      <c r="M705" s="2330"/>
      <c r="N705" s="2325">
        <v>3495</v>
      </c>
      <c r="O705" s="2326">
        <v>1599.94416248379</v>
      </c>
      <c r="P705" s="2331"/>
      <c r="Q705" s="2328">
        <v>3495</v>
      </c>
      <c r="R705" s="2329">
        <v>126.34701388918999</v>
      </c>
      <c r="S705" s="2330"/>
      <c r="T705" s="2325">
        <v>3495</v>
      </c>
      <c r="U705" s="2326">
        <v>3568.5581651437701</v>
      </c>
      <c r="V705" s="2331"/>
      <c r="W705" s="2332">
        <v>3495</v>
      </c>
      <c r="X705" s="2329">
        <v>178.83035789903701</v>
      </c>
      <c r="Y705" s="2330"/>
      <c r="Z705" s="2333">
        <v>3495</v>
      </c>
      <c r="AA705" s="2326">
        <v>2175.4027340029302</v>
      </c>
      <c r="AB705" s="2331"/>
      <c r="AC705" s="2332">
        <v>3495</v>
      </c>
      <c r="AD705" s="2329">
        <v>141.42381931565399</v>
      </c>
      <c r="AE705" s="2330"/>
      <c r="AF705" s="2334">
        <v>3495</v>
      </c>
      <c r="AG705" s="2335">
        <f t="shared" si="22"/>
        <v>1938.6541578145989</v>
      </c>
      <c r="AH705" s="2336"/>
      <c r="AI705" s="2334">
        <v>3495</v>
      </c>
      <c r="AJ705" s="2337">
        <f t="shared" si="23"/>
        <v>135.34049123954361</v>
      </c>
    </row>
    <row r="706" spans="2:36" x14ac:dyDescent="0.25">
      <c r="B706" s="2325">
        <v>3500</v>
      </c>
      <c r="C706" s="2326">
        <v>1393.7040879844899</v>
      </c>
      <c r="D706" s="2327"/>
      <c r="E706" s="2328">
        <v>3500</v>
      </c>
      <c r="F706" s="2329">
        <v>125.44409325567899</v>
      </c>
      <c r="G706" s="2330"/>
      <c r="H706" s="2325">
        <v>3500</v>
      </c>
      <c r="I706" s="2326">
        <v>955.64960268490995</v>
      </c>
      <c r="J706" s="2331"/>
      <c r="K706" s="2328">
        <v>3500</v>
      </c>
      <c r="L706" s="2329">
        <v>104.65432098511501</v>
      </c>
      <c r="M706" s="2330"/>
      <c r="N706" s="2325">
        <v>3500</v>
      </c>
      <c r="O706" s="2326">
        <v>1599.93903811377</v>
      </c>
      <c r="P706" s="2331"/>
      <c r="Q706" s="2328">
        <v>3500</v>
      </c>
      <c r="R706" s="2329">
        <v>126.34558105699099</v>
      </c>
      <c r="S706" s="2330"/>
      <c r="T706" s="2325">
        <v>3500</v>
      </c>
      <c r="U706" s="2326">
        <v>3568.54191355901</v>
      </c>
      <c r="V706" s="2331"/>
      <c r="W706" s="2332">
        <v>3500</v>
      </c>
      <c r="X706" s="2329">
        <v>178.828936773365</v>
      </c>
      <c r="Y706" s="2330"/>
      <c r="Z706" s="2333">
        <v>3500</v>
      </c>
      <c r="AA706" s="2326">
        <v>2175.5627033269502</v>
      </c>
      <c r="AB706" s="2331"/>
      <c r="AC706" s="2332">
        <v>3500</v>
      </c>
      <c r="AD706" s="2329">
        <v>141.42713936814999</v>
      </c>
      <c r="AE706" s="2330"/>
      <c r="AF706" s="2334">
        <v>3500</v>
      </c>
      <c r="AG706" s="2335">
        <f t="shared" si="22"/>
        <v>1938.6794691338262</v>
      </c>
      <c r="AH706" s="2336"/>
      <c r="AI706" s="2334">
        <v>3500</v>
      </c>
      <c r="AJ706" s="2337">
        <f t="shared" si="23"/>
        <v>135.34001428786001</v>
      </c>
    </row>
    <row r="707" spans="2:36" x14ac:dyDescent="0.25">
      <c r="B707" s="2325">
        <v>3505</v>
      </c>
      <c r="C707" s="2326">
        <v>1393.6996072053701</v>
      </c>
      <c r="D707" s="2327"/>
      <c r="E707" s="2328">
        <v>3505</v>
      </c>
      <c r="F707" s="2329">
        <v>125.442577846047</v>
      </c>
      <c r="G707" s="2330"/>
      <c r="H707" s="2325">
        <v>3505</v>
      </c>
      <c r="I707" s="2326">
        <v>955.64204669091396</v>
      </c>
      <c r="J707" s="2331"/>
      <c r="K707" s="2328">
        <v>3505</v>
      </c>
      <c r="L707" s="2329">
        <v>104.652985541703</v>
      </c>
      <c r="M707" s="2330"/>
      <c r="N707" s="2325">
        <v>3505</v>
      </c>
      <c r="O707" s="2326">
        <v>1599.93391374374</v>
      </c>
      <c r="P707" s="2331"/>
      <c r="Q707" s="2328">
        <v>3505</v>
      </c>
      <c r="R707" s="2329">
        <v>126.34414822479199</v>
      </c>
      <c r="S707" s="2330"/>
      <c r="T707" s="2325">
        <v>3505</v>
      </c>
      <c r="U707" s="2326">
        <v>3568.5256619742499</v>
      </c>
      <c r="V707" s="2331"/>
      <c r="W707" s="2332">
        <v>3505</v>
      </c>
      <c r="X707" s="2329">
        <v>178.82751564769299</v>
      </c>
      <c r="Y707" s="2330"/>
      <c r="Z707" s="2333">
        <v>3505</v>
      </c>
      <c r="AA707" s="2326">
        <v>2175.7226726509698</v>
      </c>
      <c r="AB707" s="2331"/>
      <c r="AC707" s="2332">
        <v>3505</v>
      </c>
      <c r="AD707" s="2329">
        <v>141.430459420646</v>
      </c>
      <c r="AE707" s="2330"/>
      <c r="AF707" s="2334">
        <v>3505</v>
      </c>
      <c r="AG707" s="2335">
        <f t="shared" si="22"/>
        <v>1938.7047804530484</v>
      </c>
      <c r="AH707" s="2336"/>
      <c r="AI707" s="2334">
        <v>3505</v>
      </c>
      <c r="AJ707" s="2337">
        <f t="shared" si="23"/>
        <v>135.33953733617619</v>
      </c>
    </row>
    <row r="708" spans="2:36" x14ac:dyDescent="0.25">
      <c r="B708" s="2325">
        <v>3510</v>
      </c>
      <c r="C708" s="2326">
        <v>1393.69512642626</v>
      </c>
      <c r="D708" s="2327"/>
      <c r="E708" s="2328">
        <v>3510</v>
      </c>
      <c r="F708" s="2329">
        <v>125.441062436416</v>
      </c>
      <c r="G708" s="2330"/>
      <c r="H708" s="2325">
        <v>3510</v>
      </c>
      <c r="I708" s="2326">
        <v>955.63449069691796</v>
      </c>
      <c r="J708" s="2331"/>
      <c r="K708" s="2328">
        <v>3510</v>
      </c>
      <c r="L708" s="2329">
        <v>104.651650098292</v>
      </c>
      <c r="M708" s="2330"/>
      <c r="N708" s="2325">
        <v>3510</v>
      </c>
      <c r="O708" s="2326">
        <v>1599.9287893737201</v>
      </c>
      <c r="P708" s="2331"/>
      <c r="Q708" s="2328">
        <v>3510</v>
      </c>
      <c r="R708" s="2329">
        <v>126.342715392592</v>
      </c>
      <c r="S708" s="2330"/>
      <c r="T708" s="2325">
        <v>3510</v>
      </c>
      <c r="U708" s="2326">
        <v>3568.5094103894999</v>
      </c>
      <c r="V708" s="2331"/>
      <c r="W708" s="2332">
        <v>3510</v>
      </c>
      <c r="X708" s="2329">
        <v>178.826094522022</v>
      </c>
      <c r="Y708" s="2330"/>
      <c r="Z708" s="2333">
        <v>3510</v>
      </c>
      <c r="AA708" s="2326">
        <v>2175.8826419749898</v>
      </c>
      <c r="AB708" s="2331"/>
      <c r="AC708" s="2332">
        <v>3510</v>
      </c>
      <c r="AD708" s="2329">
        <v>141.43377947314099</v>
      </c>
      <c r="AE708" s="2330"/>
      <c r="AF708" s="2334">
        <v>3510</v>
      </c>
      <c r="AG708" s="2335">
        <f t="shared" si="22"/>
        <v>1938.7300917722775</v>
      </c>
      <c r="AH708" s="2336"/>
      <c r="AI708" s="2334">
        <v>3510</v>
      </c>
      <c r="AJ708" s="2337">
        <f t="shared" si="23"/>
        <v>135.3390603844926</v>
      </c>
    </row>
    <row r="709" spans="2:36" x14ac:dyDescent="0.25">
      <c r="B709" s="2325">
        <v>3515</v>
      </c>
      <c r="C709" s="2326">
        <v>1393.6906456471399</v>
      </c>
      <c r="D709" s="2327"/>
      <c r="E709" s="2328">
        <v>3515</v>
      </c>
      <c r="F709" s="2329">
        <v>125.43954702678499</v>
      </c>
      <c r="G709" s="2330"/>
      <c r="H709" s="2325">
        <v>3515</v>
      </c>
      <c r="I709" s="2326">
        <v>955.62693470292197</v>
      </c>
      <c r="J709" s="2331"/>
      <c r="K709" s="2328">
        <v>3515</v>
      </c>
      <c r="L709" s="2329">
        <v>104.65031465488001</v>
      </c>
      <c r="M709" s="2330"/>
      <c r="N709" s="2325">
        <v>3515</v>
      </c>
      <c r="O709" s="2326">
        <v>1599.9236650036901</v>
      </c>
      <c r="P709" s="2331"/>
      <c r="Q709" s="2328">
        <v>3515</v>
      </c>
      <c r="R709" s="2329">
        <v>126.341282560393</v>
      </c>
      <c r="S709" s="2330"/>
      <c r="T709" s="2325">
        <v>3515</v>
      </c>
      <c r="U709" s="2326">
        <v>3568.4931588047398</v>
      </c>
      <c r="V709" s="2331"/>
      <c r="W709" s="2332">
        <v>3515</v>
      </c>
      <c r="X709" s="2329">
        <v>178.82467339634999</v>
      </c>
      <c r="Y709" s="2330"/>
      <c r="Z709" s="2333">
        <v>3515</v>
      </c>
      <c r="AA709" s="2326">
        <v>2176.0426112990099</v>
      </c>
      <c r="AB709" s="2331"/>
      <c r="AC709" s="2332">
        <v>3515</v>
      </c>
      <c r="AD709" s="2329">
        <v>141.437099525637</v>
      </c>
      <c r="AE709" s="2330"/>
      <c r="AF709" s="2334">
        <v>3515</v>
      </c>
      <c r="AG709" s="2335">
        <f t="shared" si="22"/>
        <v>1938.7554030915003</v>
      </c>
      <c r="AH709" s="2336"/>
      <c r="AI709" s="2334">
        <v>3515</v>
      </c>
      <c r="AJ709" s="2337">
        <f t="shared" si="23"/>
        <v>135.338583432809</v>
      </c>
    </row>
    <row r="710" spans="2:36" x14ac:dyDescent="0.25">
      <c r="B710" s="2325">
        <v>3520</v>
      </c>
      <c r="C710" s="2326">
        <v>1393.6861648680299</v>
      </c>
      <c r="D710" s="2327"/>
      <c r="E710" s="2328">
        <v>3520</v>
      </c>
      <c r="F710" s="2329">
        <v>125.438031617154</v>
      </c>
      <c r="G710" s="2330"/>
      <c r="H710" s="2325">
        <v>3520</v>
      </c>
      <c r="I710" s="2326">
        <v>955.619378708927</v>
      </c>
      <c r="J710" s="2331"/>
      <c r="K710" s="2328">
        <v>3520</v>
      </c>
      <c r="L710" s="2329">
        <v>104.648979211468</v>
      </c>
      <c r="M710" s="2330"/>
      <c r="N710" s="2325">
        <v>3520</v>
      </c>
      <c r="O710" s="2326">
        <v>1599.9185406336601</v>
      </c>
      <c r="P710" s="2331"/>
      <c r="Q710" s="2328">
        <v>3520</v>
      </c>
      <c r="R710" s="2329">
        <v>126.339849728194</v>
      </c>
      <c r="S710" s="2330"/>
      <c r="T710" s="2325">
        <v>3520</v>
      </c>
      <c r="U710" s="2326">
        <v>3568.4769072199902</v>
      </c>
      <c r="V710" s="2331"/>
      <c r="W710" s="2332">
        <v>3520</v>
      </c>
      <c r="X710" s="2329">
        <v>178.82325227067801</v>
      </c>
      <c r="Y710" s="2330"/>
      <c r="Z710" s="2333">
        <v>3520</v>
      </c>
      <c r="AA710" s="2326">
        <v>2176.2025806230299</v>
      </c>
      <c r="AB710" s="2331"/>
      <c r="AC710" s="2332">
        <v>3520</v>
      </c>
      <c r="AD710" s="2329">
        <v>141.44041957813201</v>
      </c>
      <c r="AE710" s="2330"/>
      <c r="AF710" s="2334">
        <v>3520</v>
      </c>
      <c r="AG710" s="2335">
        <f t="shared" si="22"/>
        <v>1938.7807144107276</v>
      </c>
      <c r="AH710" s="2336"/>
      <c r="AI710" s="2334">
        <v>3520</v>
      </c>
      <c r="AJ710" s="2337">
        <f t="shared" si="23"/>
        <v>135.33810648112521</v>
      </c>
    </row>
    <row r="711" spans="2:36" x14ac:dyDescent="0.25">
      <c r="B711" s="2325">
        <v>3525</v>
      </c>
      <c r="C711" s="2326">
        <v>1393.6816840889101</v>
      </c>
      <c r="D711" s="2327"/>
      <c r="E711" s="2328">
        <v>3525</v>
      </c>
      <c r="F711" s="2329">
        <v>125.436516207522</v>
      </c>
      <c r="G711" s="2330"/>
      <c r="H711" s="2325">
        <v>3525</v>
      </c>
      <c r="I711" s="2326">
        <v>955.61182271493101</v>
      </c>
      <c r="J711" s="2331"/>
      <c r="K711" s="2328">
        <v>3525</v>
      </c>
      <c r="L711" s="2329">
        <v>104.647643768056</v>
      </c>
      <c r="M711" s="2330"/>
      <c r="N711" s="2325">
        <v>3525</v>
      </c>
      <c r="O711" s="2326">
        <v>1599.9134162636401</v>
      </c>
      <c r="P711" s="2331"/>
      <c r="Q711" s="2328">
        <v>3525</v>
      </c>
      <c r="R711" s="2329">
        <v>126.338416895995</v>
      </c>
      <c r="S711" s="2330"/>
      <c r="T711" s="2325">
        <v>3525</v>
      </c>
      <c r="U711" s="2326">
        <v>3568.4606556352301</v>
      </c>
      <c r="V711" s="2331"/>
      <c r="W711" s="2332">
        <v>3525</v>
      </c>
      <c r="X711" s="2329">
        <v>178.821831145006</v>
      </c>
      <c r="Y711" s="2330"/>
      <c r="Z711" s="2333">
        <v>3525</v>
      </c>
      <c r="AA711" s="2326">
        <v>2176.36254994706</v>
      </c>
      <c r="AB711" s="2331"/>
      <c r="AC711" s="2332">
        <v>3525</v>
      </c>
      <c r="AD711" s="2329">
        <v>141.44373963062799</v>
      </c>
      <c r="AE711" s="2330"/>
      <c r="AF711" s="2334">
        <v>3525</v>
      </c>
      <c r="AG711" s="2335">
        <f t="shared" si="22"/>
        <v>1938.8060257299542</v>
      </c>
      <c r="AH711" s="2336"/>
      <c r="AI711" s="2334">
        <v>3525</v>
      </c>
      <c r="AJ711" s="2337">
        <f t="shared" si="23"/>
        <v>135.33762952944139</v>
      </c>
    </row>
    <row r="712" spans="2:36" x14ac:dyDescent="0.25">
      <c r="B712" s="2325">
        <v>3530</v>
      </c>
      <c r="C712" s="2326">
        <v>1394.5966030872603</v>
      </c>
      <c r="D712" s="2327"/>
      <c r="E712" s="2328">
        <v>3530</v>
      </c>
      <c r="F712" s="2329">
        <v>125.74586258459885</v>
      </c>
      <c r="G712" s="2330"/>
      <c r="H712" s="2325">
        <v>3530</v>
      </c>
      <c r="I712" s="2326">
        <v>957.15424504372311</v>
      </c>
      <c r="J712" s="2331"/>
      <c r="K712" s="2328">
        <v>3530</v>
      </c>
      <c r="L712" s="2329">
        <v>104.92025116521489</v>
      </c>
      <c r="M712" s="2330"/>
      <c r="N712" s="2325">
        <v>3530</v>
      </c>
      <c r="O712" s="2326">
        <v>1600.9594668822779</v>
      </c>
      <c r="P712" s="2331"/>
      <c r="Q712" s="2328">
        <v>3530</v>
      </c>
      <c r="R712" s="2329">
        <v>126.63090455806397</v>
      </c>
      <c r="S712" s="2330"/>
      <c r="T712" s="2325">
        <v>3530</v>
      </c>
      <c r="U712" s="2326">
        <v>3571.7764365267658</v>
      </c>
      <c r="V712" s="2331"/>
      <c r="W712" s="2332">
        <v>3530</v>
      </c>
      <c r="X712" s="2329">
        <v>179.11189667026804</v>
      </c>
      <c r="Y712" s="2330"/>
      <c r="Z712" s="2333">
        <v>3530</v>
      </c>
      <c r="AA712" s="2326">
        <v>2143.7291082881866</v>
      </c>
      <c r="AB712" s="2331"/>
      <c r="AC712" s="2332">
        <v>3530</v>
      </c>
      <c r="AD712" s="2329">
        <v>140.76657076361789</v>
      </c>
      <c r="AE712" s="2330"/>
      <c r="AF712" s="2334">
        <v>3530</v>
      </c>
      <c r="AG712" s="2335">
        <f t="shared" ref="AG712:AG775" si="24">AVERAGE(C712,I712,O712,U712,AA712)</f>
        <v>1933.643171965643</v>
      </c>
      <c r="AH712" s="2336"/>
      <c r="AI712" s="2334">
        <v>3530</v>
      </c>
      <c r="AJ712" s="2337">
        <f t="shared" ref="AJ712:AJ775" si="25">AVERAGE(F712,L712,R712,X712,AD712)</f>
        <v>135.43509714835272</v>
      </c>
    </row>
    <row r="713" spans="2:36" x14ac:dyDescent="0.25">
      <c r="B713" s="2325">
        <v>3535</v>
      </c>
      <c r="C713" s="2326">
        <v>1394.3487601379968</v>
      </c>
      <c r="D713" s="2327"/>
      <c r="E713" s="2328">
        <v>3535</v>
      </c>
      <c r="F713" s="2329">
        <v>125.66217703437707</v>
      </c>
      <c r="G713" s="2330"/>
      <c r="H713" s="2325">
        <v>3535</v>
      </c>
      <c r="I713" s="2326">
        <v>956.73699945120518</v>
      </c>
      <c r="J713" s="2331"/>
      <c r="K713" s="2328">
        <v>3535</v>
      </c>
      <c r="L713" s="2329">
        <v>104.84650687568335</v>
      </c>
      <c r="M713" s="2330"/>
      <c r="N713" s="2325">
        <v>3535</v>
      </c>
      <c r="O713" s="2326">
        <v>1600.6764946418962</v>
      </c>
      <c r="P713" s="2331"/>
      <c r="Q713" s="2328">
        <v>3535</v>
      </c>
      <c r="R713" s="2329">
        <v>126.55178229806573</v>
      </c>
      <c r="S713" s="2330"/>
      <c r="T713" s="2325">
        <v>3535</v>
      </c>
      <c r="U713" s="2326">
        <v>3570.8818366963005</v>
      </c>
      <c r="V713" s="2331"/>
      <c r="W713" s="2332">
        <v>3535</v>
      </c>
      <c r="X713" s="2329">
        <v>179.03347494464205</v>
      </c>
      <c r="Y713" s="2330"/>
      <c r="Z713" s="2333">
        <v>3535</v>
      </c>
      <c r="AA713" s="2326">
        <v>2152.5269203735252</v>
      </c>
      <c r="AB713" s="2331"/>
      <c r="AC713" s="2332">
        <v>3535</v>
      </c>
      <c r="AD713" s="2329">
        <v>140.94897058074733</v>
      </c>
      <c r="AE713" s="2330"/>
      <c r="AF713" s="2334">
        <v>3535</v>
      </c>
      <c r="AG713" s="2335">
        <f t="shared" si="24"/>
        <v>1935.0342022601849</v>
      </c>
      <c r="AH713" s="2336"/>
      <c r="AI713" s="2334">
        <v>3535</v>
      </c>
      <c r="AJ713" s="2337">
        <f t="shared" si="25"/>
        <v>135.4085823467031</v>
      </c>
    </row>
    <row r="714" spans="2:36" x14ac:dyDescent="0.25">
      <c r="B714" s="2325">
        <v>3540</v>
      </c>
      <c r="C714" s="2326">
        <v>1394.1023172866308</v>
      </c>
      <c r="D714" s="2327"/>
      <c r="E714" s="2328">
        <v>3540</v>
      </c>
      <c r="F714" s="2329">
        <v>125.57882950465842</v>
      </c>
      <c r="G714" s="2330"/>
      <c r="H714" s="2325">
        <v>3540</v>
      </c>
      <c r="I714" s="2326">
        <v>956.32141978143625</v>
      </c>
      <c r="J714" s="2331"/>
      <c r="K714" s="2328">
        <v>3540</v>
      </c>
      <c r="L714" s="2329">
        <v>104.77305748802713</v>
      </c>
      <c r="M714" s="2330"/>
      <c r="N714" s="2325">
        <v>3540</v>
      </c>
      <c r="O714" s="2326">
        <v>1600.3946542904778</v>
      </c>
      <c r="P714" s="2331"/>
      <c r="Q714" s="2328">
        <v>3540</v>
      </c>
      <c r="R714" s="2329">
        <v>126.47297652710739</v>
      </c>
      <c r="S714" s="2330"/>
      <c r="T714" s="2325">
        <v>3540</v>
      </c>
      <c r="U714" s="2326">
        <v>3569.9879995347269</v>
      </c>
      <c r="V714" s="2331"/>
      <c r="W714" s="2332">
        <v>3540</v>
      </c>
      <c r="X714" s="2329">
        <v>178.9553130326903</v>
      </c>
      <c r="Y714" s="2330"/>
      <c r="Z714" s="2333">
        <v>3540</v>
      </c>
      <c r="AA714" s="2326">
        <v>2161.3252331947042</v>
      </c>
      <c r="AB714" s="2331"/>
      <c r="AC714" s="2332">
        <v>3540</v>
      </c>
      <c r="AD714" s="2329">
        <v>141.13157346800031</v>
      </c>
      <c r="AE714" s="2330"/>
      <c r="AF714" s="2334">
        <v>3540</v>
      </c>
      <c r="AG714" s="2335">
        <f t="shared" si="24"/>
        <v>1936.4263248175951</v>
      </c>
      <c r="AH714" s="2336"/>
      <c r="AI714" s="2334">
        <v>3540</v>
      </c>
      <c r="AJ714" s="2337">
        <f t="shared" si="25"/>
        <v>135.38235000409671</v>
      </c>
    </row>
    <row r="715" spans="2:36" x14ac:dyDescent="0.25">
      <c r="B715" s="2325">
        <v>3545</v>
      </c>
      <c r="C715" s="2326">
        <v>1393.67720330979</v>
      </c>
      <c r="D715" s="2327"/>
      <c r="E715" s="2328">
        <v>3545</v>
      </c>
      <c r="F715" s="2329">
        <v>125.43500079789101</v>
      </c>
      <c r="G715" s="2330"/>
      <c r="H715" s="2325">
        <v>3545</v>
      </c>
      <c r="I715" s="2326">
        <v>955.60426672093502</v>
      </c>
      <c r="J715" s="2331"/>
      <c r="K715" s="2328">
        <v>3545</v>
      </c>
      <c r="L715" s="2329">
        <v>104.646308324644</v>
      </c>
      <c r="M715" s="2330"/>
      <c r="N715" s="2325">
        <v>3545</v>
      </c>
      <c r="O715" s="2326">
        <v>1599.9082918936101</v>
      </c>
      <c r="P715" s="2331"/>
      <c r="Q715" s="2328">
        <v>3545</v>
      </c>
      <c r="R715" s="2329">
        <v>126.336984063795</v>
      </c>
      <c r="S715" s="2330"/>
      <c r="T715" s="2325">
        <v>3545</v>
      </c>
      <c r="U715" s="2326">
        <v>3568.44440405047</v>
      </c>
      <c r="V715" s="2331"/>
      <c r="W715" s="2332">
        <v>3545</v>
      </c>
      <c r="X715" s="2329">
        <v>178.82041001933399</v>
      </c>
      <c r="Y715" s="2330"/>
      <c r="Z715" s="2333">
        <v>3545</v>
      </c>
      <c r="AA715" s="2326">
        <v>2176.52251927108</v>
      </c>
      <c r="AB715" s="2331"/>
      <c r="AC715" s="2332">
        <v>3545</v>
      </c>
      <c r="AD715" s="2329">
        <v>141.447059683123</v>
      </c>
      <c r="AE715" s="2330"/>
      <c r="AF715" s="2334">
        <v>3545</v>
      </c>
      <c r="AG715" s="2335">
        <f t="shared" si="24"/>
        <v>1938.8313370491771</v>
      </c>
      <c r="AH715" s="2336"/>
      <c r="AI715" s="2334">
        <v>3545</v>
      </c>
      <c r="AJ715" s="2337">
        <f t="shared" si="25"/>
        <v>135.33715257775742</v>
      </c>
    </row>
    <row r="716" spans="2:36" x14ac:dyDescent="0.25">
      <c r="B716" s="2325">
        <v>3550</v>
      </c>
      <c r="C716" s="2326">
        <v>1393.6727225306799</v>
      </c>
      <c r="D716" s="2327"/>
      <c r="E716" s="2328">
        <v>3550</v>
      </c>
      <c r="F716" s="2329">
        <v>125.43348538826</v>
      </c>
      <c r="G716" s="2330"/>
      <c r="H716" s="2325">
        <v>3550</v>
      </c>
      <c r="I716" s="2326">
        <v>955.59671072693902</v>
      </c>
      <c r="J716" s="2331"/>
      <c r="K716" s="2328">
        <v>3550</v>
      </c>
      <c r="L716" s="2329">
        <v>104.64497288123199</v>
      </c>
      <c r="M716" s="2330"/>
      <c r="N716" s="2325">
        <v>3550</v>
      </c>
      <c r="O716" s="2326">
        <v>1599.9031675235899</v>
      </c>
      <c r="P716" s="2331"/>
      <c r="Q716" s="2328">
        <v>3550</v>
      </c>
      <c r="R716" s="2329">
        <v>126.335551231596</v>
      </c>
      <c r="S716" s="2330"/>
      <c r="T716" s="2325">
        <v>3550</v>
      </c>
      <c r="U716" s="2326">
        <v>3568.4281524657199</v>
      </c>
      <c r="V716" s="2331"/>
      <c r="W716" s="2332">
        <v>3550</v>
      </c>
      <c r="X716" s="2329">
        <v>178.81898889366201</v>
      </c>
      <c r="Y716" s="2330"/>
      <c r="Z716" s="2333">
        <v>3550</v>
      </c>
      <c r="AA716" s="2326">
        <v>2176.6824885951</v>
      </c>
      <c r="AB716" s="2331"/>
      <c r="AC716" s="2332">
        <v>3550</v>
      </c>
      <c r="AD716" s="2329">
        <v>141.45037973561901</v>
      </c>
      <c r="AE716" s="2330"/>
      <c r="AF716" s="2334">
        <v>3550</v>
      </c>
      <c r="AG716" s="2335">
        <f t="shared" si="24"/>
        <v>1938.8566483684058</v>
      </c>
      <c r="AH716" s="2336"/>
      <c r="AI716" s="2334">
        <v>3550</v>
      </c>
      <c r="AJ716" s="2337">
        <f t="shared" si="25"/>
        <v>135.3366756260738</v>
      </c>
    </row>
    <row r="717" spans="2:36" x14ac:dyDescent="0.25">
      <c r="B717" s="2325">
        <v>3555</v>
      </c>
      <c r="C717" s="2326">
        <v>1393.6682417515599</v>
      </c>
      <c r="D717" s="2327"/>
      <c r="E717" s="2328">
        <v>3555</v>
      </c>
      <c r="F717" s="2329">
        <v>125.431969978629</v>
      </c>
      <c r="G717" s="2330"/>
      <c r="H717" s="2325">
        <v>3555</v>
      </c>
      <c r="I717" s="2326">
        <v>955.58915473294303</v>
      </c>
      <c r="J717" s="2331"/>
      <c r="K717" s="2328">
        <v>3555</v>
      </c>
      <c r="L717" s="2329">
        <v>104.64363743782</v>
      </c>
      <c r="M717" s="2330"/>
      <c r="N717" s="2325">
        <v>3555</v>
      </c>
      <c r="O717" s="2326">
        <v>1599.8980431535599</v>
      </c>
      <c r="P717" s="2331"/>
      <c r="Q717" s="2328">
        <v>3555</v>
      </c>
      <c r="R717" s="2329">
        <v>126.334118399397</v>
      </c>
      <c r="S717" s="2330"/>
      <c r="T717" s="2325">
        <v>3555</v>
      </c>
      <c r="U717" s="2326">
        <v>3568.4119008809598</v>
      </c>
      <c r="V717" s="2331"/>
      <c r="W717" s="2332">
        <v>3555</v>
      </c>
      <c r="X717" s="2329">
        <v>178.81756776799099</v>
      </c>
      <c r="Y717" s="2330"/>
      <c r="Z717" s="2333">
        <v>3555</v>
      </c>
      <c r="AA717" s="2326">
        <v>2176.8424579191201</v>
      </c>
      <c r="AB717" s="2331"/>
      <c r="AC717" s="2332">
        <v>3555</v>
      </c>
      <c r="AD717" s="2329">
        <v>141.45369978811399</v>
      </c>
      <c r="AE717" s="2330"/>
      <c r="AF717" s="2334">
        <v>3555</v>
      </c>
      <c r="AG717" s="2335">
        <f t="shared" si="24"/>
        <v>1938.8819596876285</v>
      </c>
      <c r="AH717" s="2336"/>
      <c r="AI717" s="2334">
        <v>3555</v>
      </c>
      <c r="AJ717" s="2337">
        <f t="shared" si="25"/>
        <v>135.3361986743902</v>
      </c>
    </row>
    <row r="718" spans="2:36" x14ac:dyDescent="0.25">
      <c r="B718" s="2325">
        <v>3560</v>
      </c>
      <c r="C718" s="2326">
        <v>1393.6637609724501</v>
      </c>
      <c r="D718" s="2327"/>
      <c r="E718" s="2328">
        <v>3560</v>
      </c>
      <c r="F718" s="2329">
        <v>125.43045456899701</v>
      </c>
      <c r="G718" s="2330"/>
      <c r="H718" s="2325">
        <v>3560</v>
      </c>
      <c r="I718" s="2326">
        <v>955.58159873894795</v>
      </c>
      <c r="J718" s="2331"/>
      <c r="K718" s="2328">
        <v>3560</v>
      </c>
      <c r="L718" s="2329">
        <v>104.642301994408</v>
      </c>
      <c r="M718" s="2330"/>
      <c r="N718" s="2325">
        <v>3560</v>
      </c>
      <c r="O718" s="2326">
        <v>1599.8929187835399</v>
      </c>
      <c r="P718" s="2331"/>
      <c r="Q718" s="2328">
        <v>3560</v>
      </c>
      <c r="R718" s="2329">
        <v>126.332685567198</v>
      </c>
      <c r="S718" s="2330"/>
      <c r="T718" s="2325">
        <v>3560</v>
      </c>
      <c r="U718" s="2326">
        <v>3568.3956492962102</v>
      </c>
      <c r="V718" s="2331"/>
      <c r="W718" s="2332">
        <v>3560</v>
      </c>
      <c r="X718" s="2329">
        <v>178.81614664231901</v>
      </c>
      <c r="Y718" s="2330"/>
      <c r="Z718" s="2333">
        <v>3560</v>
      </c>
      <c r="AA718" s="2326">
        <v>2177.0024272431401</v>
      </c>
      <c r="AB718" s="2331"/>
      <c r="AC718" s="2332">
        <v>3560</v>
      </c>
      <c r="AD718" s="2329">
        <v>141.45701984061</v>
      </c>
      <c r="AE718" s="2330"/>
      <c r="AF718" s="2334">
        <v>3560</v>
      </c>
      <c r="AG718" s="2335">
        <f t="shared" si="24"/>
        <v>1938.9072710068576</v>
      </c>
      <c r="AH718" s="2336"/>
      <c r="AI718" s="2334">
        <v>3560</v>
      </c>
      <c r="AJ718" s="2337">
        <f t="shared" si="25"/>
        <v>135.33572172270641</v>
      </c>
    </row>
    <row r="719" spans="2:36" x14ac:dyDescent="0.25">
      <c r="B719" s="2325">
        <v>3565</v>
      </c>
      <c r="C719" s="2326">
        <v>1393.65928019333</v>
      </c>
      <c r="D719" s="2327"/>
      <c r="E719" s="2328">
        <v>3565</v>
      </c>
      <c r="F719" s="2329">
        <v>125.428939159366</v>
      </c>
      <c r="G719" s="2330"/>
      <c r="H719" s="2325">
        <v>3565</v>
      </c>
      <c r="I719" s="2326">
        <v>955.57404274495195</v>
      </c>
      <c r="J719" s="2331"/>
      <c r="K719" s="2328">
        <v>3565</v>
      </c>
      <c r="L719" s="2329">
        <v>104.640966550996</v>
      </c>
      <c r="M719" s="2330"/>
      <c r="N719" s="2325">
        <v>3565</v>
      </c>
      <c r="O719" s="2326">
        <v>1599.8877944135099</v>
      </c>
      <c r="P719" s="2331"/>
      <c r="Q719" s="2328">
        <v>3565</v>
      </c>
      <c r="R719" s="2329">
        <v>126.331252734998</v>
      </c>
      <c r="S719" s="2330"/>
      <c r="T719" s="2325">
        <v>3565</v>
      </c>
      <c r="U719" s="2326">
        <v>3568.3793977114501</v>
      </c>
      <c r="V719" s="2331"/>
      <c r="W719" s="2332">
        <v>3565</v>
      </c>
      <c r="X719" s="2329">
        <v>178.814725516647</v>
      </c>
      <c r="Y719" s="2330"/>
      <c r="Z719" s="2333">
        <v>3565</v>
      </c>
      <c r="AA719" s="2326">
        <v>2177.1623965671602</v>
      </c>
      <c r="AB719" s="2331"/>
      <c r="AC719" s="2332">
        <v>3565</v>
      </c>
      <c r="AD719" s="2329">
        <v>141.46033989310499</v>
      </c>
      <c r="AE719" s="2330"/>
      <c r="AF719" s="2334">
        <v>3565</v>
      </c>
      <c r="AG719" s="2335">
        <f t="shared" si="24"/>
        <v>1938.9325823260806</v>
      </c>
      <c r="AH719" s="2336"/>
      <c r="AI719" s="2334">
        <v>3565</v>
      </c>
      <c r="AJ719" s="2337">
        <f t="shared" si="25"/>
        <v>135.33524477102239</v>
      </c>
    </row>
    <row r="720" spans="2:36" x14ac:dyDescent="0.25">
      <c r="B720" s="2325">
        <v>3570</v>
      </c>
      <c r="C720" s="2326">
        <v>1393.65479941422</v>
      </c>
      <c r="D720" s="2327"/>
      <c r="E720" s="2328">
        <v>3570</v>
      </c>
      <c r="F720" s="2329">
        <v>125.427423749735</v>
      </c>
      <c r="G720" s="2330"/>
      <c r="H720" s="2325">
        <v>3570</v>
      </c>
      <c r="I720" s="2326">
        <v>955.56648675095596</v>
      </c>
      <c r="J720" s="2331"/>
      <c r="K720" s="2328">
        <v>3570</v>
      </c>
      <c r="L720" s="2329">
        <v>104.63963110758399</v>
      </c>
      <c r="M720" s="2330"/>
      <c r="N720" s="2325">
        <v>3570</v>
      </c>
      <c r="O720" s="2326">
        <v>1599.8826700434799</v>
      </c>
      <c r="P720" s="2331"/>
      <c r="Q720" s="2328">
        <v>3570</v>
      </c>
      <c r="R720" s="2329">
        <v>126.329819902799</v>
      </c>
      <c r="S720" s="2330"/>
      <c r="T720" s="2325">
        <v>3570</v>
      </c>
      <c r="U720" s="2326">
        <v>3568.36314612669</v>
      </c>
      <c r="V720" s="2331"/>
      <c r="W720" s="2332">
        <v>3570</v>
      </c>
      <c r="X720" s="2329">
        <v>178.81330439097499</v>
      </c>
      <c r="Y720" s="2330"/>
      <c r="Z720" s="2333">
        <v>3570</v>
      </c>
      <c r="AA720" s="2326">
        <v>2177.3223658911802</v>
      </c>
      <c r="AB720" s="2331"/>
      <c r="AC720" s="2332">
        <v>3570</v>
      </c>
      <c r="AD720" s="2329">
        <v>141.46365994560099</v>
      </c>
      <c r="AE720" s="2330"/>
      <c r="AF720" s="2334">
        <v>3570</v>
      </c>
      <c r="AG720" s="2335">
        <f t="shared" si="24"/>
        <v>1938.9578936453049</v>
      </c>
      <c r="AH720" s="2336"/>
      <c r="AI720" s="2334">
        <v>3570</v>
      </c>
      <c r="AJ720" s="2337">
        <f t="shared" si="25"/>
        <v>135.33476781933879</v>
      </c>
    </row>
    <row r="721" spans="2:36" x14ac:dyDescent="0.25">
      <c r="B721" s="2325">
        <v>3575</v>
      </c>
      <c r="C721" s="2326">
        <v>1393.6503186350999</v>
      </c>
      <c r="D721" s="2327"/>
      <c r="E721" s="2328">
        <v>3575</v>
      </c>
      <c r="F721" s="2329">
        <v>125.425908340104</v>
      </c>
      <c r="G721" s="2330"/>
      <c r="H721" s="2325">
        <v>3575</v>
      </c>
      <c r="I721" s="2326">
        <v>955.55893075695997</v>
      </c>
      <c r="J721" s="2331"/>
      <c r="K721" s="2328">
        <v>3575</v>
      </c>
      <c r="L721" s="2329">
        <v>104.63829566417201</v>
      </c>
      <c r="M721" s="2330"/>
      <c r="N721" s="2325">
        <v>3575</v>
      </c>
      <c r="O721" s="2326">
        <v>1599.87754567346</v>
      </c>
      <c r="P721" s="2331"/>
      <c r="Q721" s="2328">
        <v>3575</v>
      </c>
      <c r="R721" s="2329">
        <v>126.3283870706</v>
      </c>
      <c r="S721" s="2330"/>
      <c r="T721" s="2325">
        <v>3575</v>
      </c>
      <c r="U721" s="2326">
        <v>3568.3468945419399</v>
      </c>
      <c r="V721" s="2331"/>
      <c r="W721" s="2332">
        <v>3575</v>
      </c>
      <c r="X721" s="2329">
        <v>178.81188326530301</v>
      </c>
      <c r="Y721" s="2330"/>
      <c r="Z721" s="2333">
        <v>3575</v>
      </c>
      <c r="AA721" s="2326">
        <v>2177.4823352152098</v>
      </c>
      <c r="AB721" s="2331"/>
      <c r="AC721" s="2332">
        <v>3575</v>
      </c>
      <c r="AD721" s="2329">
        <v>141.46697999809601</v>
      </c>
      <c r="AE721" s="2330"/>
      <c r="AF721" s="2334">
        <v>3575</v>
      </c>
      <c r="AG721" s="2335">
        <f t="shared" si="24"/>
        <v>1938.9832049645338</v>
      </c>
      <c r="AH721" s="2336"/>
      <c r="AI721" s="2334">
        <v>3575</v>
      </c>
      <c r="AJ721" s="2337">
        <f t="shared" si="25"/>
        <v>135.334290867655</v>
      </c>
    </row>
    <row r="722" spans="2:36" x14ac:dyDescent="0.25">
      <c r="B722" s="2325">
        <v>3580</v>
      </c>
      <c r="C722" s="2326">
        <v>1393.6458378559801</v>
      </c>
      <c r="D722" s="2327"/>
      <c r="E722" s="2328">
        <v>3580</v>
      </c>
      <c r="F722" s="2329">
        <v>125.424392930472</v>
      </c>
      <c r="G722" s="2330"/>
      <c r="H722" s="2325">
        <v>3580</v>
      </c>
      <c r="I722" s="2326">
        <v>955.55137476296397</v>
      </c>
      <c r="J722" s="2331"/>
      <c r="K722" s="2328">
        <v>3580</v>
      </c>
      <c r="L722" s="2329">
        <v>104.63696022076</v>
      </c>
      <c r="M722" s="2330"/>
      <c r="N722" s="2325">
        <v>3580</v>
      </c>
      <c r="O722" s="2326">
        <v>1599.87242130343</v>
      </c>
      <c r="P722" s="2331"/>
      <c r="Q722" s="2328">
        <v>3580</v>
      </c>
      <c r="R722" s="2329">
        <v>126.326954238401</v>
      </c>
      <c r="S722" s="2330"/>
      <c r="T722" s="2325">
        <v>3580</v>
      </c>
      <c r="U722" s="2326">
        <v>3568.3306429571799</v>
      </c>
      <c r="V722" s="2331"/>
      <c r="W722" s="2332">
        <v>3580</v>
      </c>
      <c r="X722" s="2329">
        <v>178.810462139631</v>
      </c>
      <c r="Y722" s="2330"/>
      <c r="Z722" s="2333">
        <v>3580</v>
      </c>
      <c r="AA722" s="2326">
        <v>2177.6423045392298</v>
      </c>
      <c r="AB722" s="2331"/>
      <c r="AC722" s="2332">
        <v>3580</v>
      </c>
      <c r="AD722" s="2329">
        <v>141.47030005059199</v>
      </c>
      <c r="AE722" s="2330"/>
      <c r="AF722" s="2334">
        <v>3580</v>
      </c>
      <c r="AG722" s="2335">
        <f t="shared" si="24"/>
        <v>1939.0085162837568</v>
      </c>
      <c r="AH722" s="2336"/>
      <c r="AI722" s="2334">
        <v>3580</v>
      </c>
      <c r="AJ722" s="2337">
        <f t="shared" si="25"/>
        <v>135.33381391597118</v>
      </c>
    </row>
    <row r="723" spans="2:36" x14ac:dyDescent="0.25">
      <c r="B723" s="2325">
        <v>3585</v>
      </c>
      <c r="C723" s="2326">
        <v>1393.64135707687</v>
      </c>
      <c r="D723" s="2327"/>
      <c r="E723" s="2328">
        <v>3585</v>
      </c>
      <c r="F723" s="2329">
        <v>125.422877520841</v>
      </c>
      <c r="G723" s="2330"/>
      <c r="H723" s="2325">
        <v>3585</v>
      </c>
      <c r="I723" s="2326">
        <v>955.543818768969</v>
      </c>
      <c r="J723" s="2331"/>
      <c r="K723" s="2328">
        <v>3585</v>
      </c>
      <c r="L723" s="2329">
        <v>104.635624777348</v>
      </c>
      <c r="M723" s="2330"/>
      <c r="N723" s="2325">
        <v>3585</v>
      </c>
      <c r="O723" s="2326">
        <v>1599.86729693341</v>
      </c>
      <c r="P723" s="2331"/>
      <c r="Q723" s="2328">
        <v>3585</v>
      </c>
      <c r="R723" s="2329">
        <v>126.32552140620101</v>
      </c>
      <c r="S723" s="2330"/>
      <c r="T723" s="2325">
        <v>3585</v>
      </c>
      <c r="U723" s="2326">
        <v>3568.3143913724298</v>
      </c>
      <c r="V723" s="2331"/>
      <c r="W723" s="2332">
        <v>3585</v>
      </c>
      <c r="X723" s="2329">
        <v>178.80904101395899</v>
      </c>
      <c r="Y723" s="2330"/>
      <c r="Z723" s="2333">
        <v>3585</v>
      </c>
      <c r="AA723" s="2326">
        <v>2177.8022738632499</v>
      </c>
      <c r="AB723" s="2331"/>
      <c r="AC723" s="2332">
        <v>3585</v>
      </c>
      <c r="AD723" s="2329">
        <v>141.473620103087</v>
      </c>
      <c r="AE723" s="2330"/>
      <c r="AF723" s="2334">
        <v>3585</v>
      </c>
      <c r="AG723" s="2335">
        <f t="shared" si="24"/>
        <v>1939.0338276029856</v>
      </c>
      <c r="AH723" s="2336"/>
      <c r="AI723" s="2334">
        <v>3585</v>
      </c>
      <c r="AJ723" s="2337">
        <f t="shared" si="25"/>
        <v>135.33333696428718</v>
      </c>
    </row>
    <row r="724" spans="2:36" x14ac:dyDescent="0.25">
      <c r="B724" s="2325">
        <v>3590</v>
      </c>
      <c r="C724" s="2326">
        <v>1393.63687629775</v>
      </c>
      <c r="D724" s="2327"/>
      <c r="E724" s="2328">
        <v>3590</v>
      </c>
      <c r="F724" s="2329">
        <v>125.42136211121</v>
      </c>
      <c r="G724" s="2330"/>
      <c r="H724" s="2325">
        <v>3590</v>
      </c>
      <c r="I724" s="2326">
        <v>955.53626277497301</v>
      </c>
      <c r="J724" s="2331"/>
      <c r="K724" s="2328">
        <v>3590</v>
      </c>
      <c r="L724" s="2329">
        <v>104.634289333936</v>
      </c>
      <c r="M724" s="2330"/>
      <c r="N724" s="2325">
        <v>3590</v>
      </c>
      <c r="O724" s="2326">
        <v>1599.86217256338</v>
      </c>
      <c r="P724" s="2331"/>
      <c r="Q724" s="2328">
        <v>3590</v>
      </c>
      <c r="R724" s="2329">
        <v>126.324088574002</v>
      </c>
      <c r="S724" s="2330"/>
      <c r="T724" s="2325">
        <v>3590</v>
      </c>
      <c r="U724" s="2326">
        <v>3568.2981397876702</v>
      </c>
      <c r="V724" s="2331"/>
      <c r="W724" s="2332">
        <v>3590</v>
      </c>
      <c r="X724" s="2329">
        <v>178.807619888288</v>
      </c>
      <c r="Y724" s="2330"/>
      <c r="Z724" s="2333">
        <v>3590</v>
      </c>
      <c r="AA724" s="2326">
        <v>2177.9622431872699</v>
      </c>
      <c r="AB724" s="2331"/>
      <c r="AC724" s="2332">
        <v>3590</v>
      </c>
      <c r="AD724" s="2329">
        <v>141.47694015558301</v>
      </c>
      <c r="AE724" s="2330"/>
      <c r="AF724" s="2334">
        <v>3590</v>
      </c>
      <c r="AG724" s="2335">
        <f t="shared" si="24"/>
        <v>1939.0591389222086</v>
      </c>
      <c r="AH724" s="2336"/>
      <c r="AI724" s="2334">
        <v>3590</v>
      </c>
      <c r="AJ724" s="2337">
        <f t="shared" si="25"/>
        <v>135.33286001260382</v>
      </c>
    </row>
    <row r="725" spans="2:36" x14ac:dyDescent="0.25">
      <c r="B725" s="2325">
        <v>3595</v>
      </c>
      <c r="C725" s="2326">
        <v>1394.5966030872603</v>
      </c>
      <c r="D725" s="2327"/>
      <c r="E725" s="2328">
        <v>3595</v>
      </c>
      <c r="F725" s="2329">
        <v>125.74586258459885</v>
      </c>
      <c r="G725" s="2330"/>
      <c r="H725" s="2325">
        <v>3595</v>
      </c>
      <c r="I725" s="2326">
        <v>957.15424504372311</v>
      </c>
      <c r="J725" s="2331"/>
      <c r="K725" s="2328">
        <v>3595</v>
      </c>
      <c r="L725" s="2329">
        <v>104.92025116521489</v>
      </c>
      <c r="M725" s="2330"/>
      <c r="N725" s="2325">
        <v>3595</v>
      </c>
      <c r="O725" s="2326">
        <v>1600.9594668822779</v>
      </c>
      <c r="P725" s="2331"/>
      <c r="Q725" s="2328">
        <v>3595</v>
      </c>
      <c r="R725" s="2329">
        <v>126.63090455806397</v>
      </c>
      <c r="S725" s="2330"/>
      <c r="T725" s="2325">
        <v>3595</v>
      </c>
      <c r="U725" s="2326">
        <v>3571.7764365267658</v>
      </c>
      <c r="V725" s="2331"/>
      <c r="W725" s="2332">
        <v>3595</v>
      </c>
      <c r="X725" s="2329">
        <v>179.11189667026804</v>
      </c>
      <c r="Y725" s="2330"/>
      <c r="Z725" s="2333">
        <v>3595</v>
      </c>
      <c r="AA725" s="2326">
        <v>2143.7291082881866</v>
      </c>
      <c r="AB725" s="2331"/>
      <c r="AC725" s="2332">
        <v>3595</v>
      </c>
      <c r="AD725" s="2329">
        <v>140.76657076361789</v>
      </c>
      <c r="AE725" s="2330"/>
      <c r="AF725" s="2334">
        <v>3595</v>
      </c>
      <c r="AG725" s="2335">
        <f t="shared" si="24"/>
        <v>1933.643171965643</v>
      </c>
      <c r="AH725" s="2336"/>
      <c r="AI725" s="2334">
        <v>3595</v>
      </c>
      <c r="AJ725" s="2337">
        <f t="shared" si="25"/>
        <v>135.43509714835272</v>
      </c>
    </row>
    <row r="726" spans="2:36" x14ac:dyDescent="0.25">
      <c r="B726" s="2325">
        <v>3600</v>
      </c>
      <c r="C726" s="2326">
        <v>1394.3487601379968</v>
      </c>
      <c r="D726" s="2327"/>
      <c r="E726" s="2328">
        <v>3600</v>
      </c>
      <c r="F726" s="2329">
        <v>125.66217703437707</v>
      </c>
      <c r="G726" s="2330"/>
      <c r="H726" s="2325">
        <v>3600</v>
      </c>
      <c r="I726" s="2326">
        <v>956.73699945120518</v>
      </c>
      <c r="J726" s="2331"/>
      <c r="K726" s="2328">
        <v>3600</v>
      </c>
      <c r="L726" s="2329">
        <v>104.84650687568335</v>
      </c>
      <c r="M726" s="2330"/>
      <c r="N726" s="2325">
        <v>3600</v>
      </c>
      <c r="O726" s="2326">
        <v>1600.6764946418962</v>
      </c>
      <c r="P726" s="2331"/>
      <c r="Q726" s="2328">
        <v>3600</v>
      </c>
      <c r="R726" s="2329">
        <v>126.55178229806573</v>
      </c>
      <c r="S726" s="2330"/>
      <c r="T726" s="2325">
        <v>3600</v>
      </c>
      <c r="U726" s="2326">
        <v>3570.8818366963005</v>
      </c>
      <c r="V726" s="2331"/>
      <c r="W726" s="2332">
        <v>3600</v>
      </c>
      <c r="X726" s="2329">
        <v>179.03347494464205</v>
      </c>
      <c r="Y726" s="2330"/>
      <c r="Z726" s="2333">
        <v>3600</v>
      </c>
      <c r="AA726" s="2326">
        <v>2152.5269203735252</v>
      </c>
      <c r="AB726" s="2331"/>
      <c r="AC726" s="2332">
        <v>3600</v>
      </c>
      <c r="AD726" s="2329">
        <v>140.94897058074733</v>
      </c>
      <c r="AE726" s="2330"/>
      <c r="AF726" s="2334">
        <v>3600</v>
      </c>
      <c r="AG726" s="2335">
        <f t="shared" si="24"/>
        <v>1935.0342022601849</v>
      </c>
      <c r="AH726" s="2336"/>
      <c r="AI726" s="2334">
        <v>3600</v>
      </c>
      <c r="AJ726" s="2337">
        <f t="shared" si="25"/>
        <v>135.4085823467031</v>
      </c>
    </row>
    <row r="727" spans="2:36" x14ac:dyDescent="0.25">
      <c r="B727" s="2325">
        <v>3605</v>
      </c>
      <c r="C727" s="2326">
        <v>1394.1023172866308</v>
      </c>
      <c r="D727" s="2327"/>
      <c r="E727" s="2328">
        <v>3605</v>
      </c>
      <c r="F727" s="2329">
        <v>125.57882950465842</v>
      </c>
      <c r="G727" s="2330"/>
      <c r="H727" s="2325">
        <v>3605</v>
      </c>
      <c r="I727" s="2326">
        <v>956.32141978143625</v>
      </c>
      <c r="J727" s="2331"/>
      <c r="K727" s="2328">
        <v>3605</v>
      </c>
      <c r="L727" s="2329">
        <v>104.77305748802713</v>
      </c>
      <c r="M727" s="2330"/>
      <c r="N727" s="2325">
        <v>3605</v>
      </c>
      <c r="O727" s="2326">
        <v>1600.3946542904778</v>
      </c>
      <c r="P727" s="2331"/>
      <c r="Q727" s="2328">
        <v>3605</v>
      </c>
      <c r="R727" s="2329">
        <v>126.47297652710739</v>
      </c>
      <c r="S727" s="2330"/>
      <c r="T727" s="2325">
        <v>3605</v>
      </c>
      <c r="U727" s="2326">
        <v>3569.9879995347269</v>
      </c>
      <c r="V727" s="2331"/>
      <c r="W727" s="2332">
        <v>3605</v>
      </c>
      <c r="X727" s="2329">
        <v>178.9553130326903</v>
      </c>
      <c r="Y727" s="2330"/>
      <c r="Z727" s="2333">
        <v>3605</v>
      </c>
      <c r="AA727" s="2326">
        <v>2161.3252331947042</v>
      </c>
      <c r="AB727" s="2331"/>
      <c r="AC727" s="2332">
        <v>3605</v>
      </c>
      <c r="AD727" s="2329">
        <v>141.13157346800031</v>
      </c>
      <c r="AE727" s="2330"/>
      <c r="AF727" s="2334">
        <v>3605</v>
      </c>
      <c r="AG727" s="2335">
        <f t="shared" si="24"/>
        <v>1936.4263248175951</v>
      </c>
      <c r="AH727" s="2336"/>
      <c r="AI727" s="2334">
        <v>3605</v>
      </c>
      <c r="AJ727" s="2337">
        <f t="shared" si="25"/>
        <v>135.38235000409671</v>
      </c>
    </row>
    <row r="728" spans="2:36" x14ac:dyDescent="0.25">
      <c r="B728" s="2325">
        <v>3610</v>
      </c>
      <c r="C728" s="2326">
        <v>1393.6323955186399</v>
      </c>
      <c r="D728" s="2327"/>
      <c r="E728" s="2328">
        <v>3610</v>
      </c>
      <c r="F728" s="2329">
        <v>125.419846701579</v>
      </c>
      <c r="G728" s="2330"/>
      <c r="H728" s="2325">
        <v>3610</v>
      </c>
      <c r="I728" s="2326">
        <v>955.52870678097702</v>
      </c>
      <c r="J728" s="2331"/>
      <c r="K728" s="2328">
        <v>3610</v>
      </c>
      <c r="L728" s="2329">
        <v>104.632953890525</v>
      </c>
      <c r="M728" s="2330"/>
      <c r="N728" s="2325">
        <v>3610</v>
      </c>
      <c r="O728" s="2326">
        <v>1599.85704819336</v>
      </c>
      <c r="P728" s="2331"/>
      <c r="Q728" s="2328">
        <v>3610</v>
      </c>
      <c r="R728" s="2329">
        <v>126.322655741803</v>
      </c>
      <c r="S728" s="2330"/>
      <c r="T728" s="2325">
        <v>3610</v>
      </c>
      <c r="U728" s="2326">
        <v>3568.2818882029201</v>
      </c>
      <c r="V728" s="2331"/>
      <c r="W728" s="2332">
        <v>3610</v>
      </c>
      <c r="X728" s="2329">
        <v>178.80619876261599</v>
      </c>
      <c r="Y728" s="2330"/>
      <c r="Z728" s="2333">
        <v>3610</v>
      </c>
      <c r="AA728" s="2326">
        <v>2178.1222125112899</v>
      </c>
      <c r="AB728" s="2331"/>
      <c r="AC728" s="2332">
        <v>3610</v>
      </c>
      <c r="AD728" s="2329">
        <v>141.48026020807799</v>
      </c>
      <c r="AE728" s="2330"/>
      <c r="AF728" s="2334">
        <v>3610</v>
      </c>
      <c r="AG728" s="2335">
        <f t="shared" si="24"/>
        <v>1939.0844502414373</v>
      </c>
      <c r="AH728" s="2336"/>
      <c r="AI728" s="2334">
        <v>3610</v>
      </c>
      <c r="AJ728" s="2337">
        <f t="shared" si="25"/>
        <v>135.33238306092019</v>
      </c>
    </row>
    <row r="729" spans="2:36" x14ac:dyDescent="0.25">
      <c r="B729" s="2325">
        <v>3615</v>
      </c>
      <c r="C729" s="2326">
        <v>1393.6279147395201</v>
      </c>
      <c r="D729" s="2327"/>
      <c r="E729" s="2328">
        <v>3615</v>
      </c>
      <c r="F729" s="2329">
        <v>125.418331291947</v>
      </c>
      <c r="G729" s="2330"/>
      <c r="H729" s="2325">
        <v>3615</v>
      </c>
      <c r="I729" s="2326">
        <v>955.52115078698102</v>
      </c>
      <c r="J729" s="2331"/>
      <c r="K729" s="2328">
        <v>3615</v>
      </c>
      <c r="L729" s="2329">
        <v>104.631618447113</v>
      </c>
      <c r="M729" s="2330"/>
      <c r="N729" s="2325">
        <v>3615</v>
      </c>
      <c r="O729" s="2326">
        <v>1599.85192382333</v>
      </c>
      <c r="P729" s="2331"/>
      <c r="Q729" s="2328">
        <v>3615</v>
      </c>
      <c r="R729" s="2329">
        <v>126.321222909604</v>
      </c>
      <c r="S729" s="2330"/>
      <c r="T729" s="2325">
        <v>3615</v>
      </c>
      <c r="U729" s="2326">
        <v>3568.26563661816</v>
      </c>
      <c r="V729" s="2331"/>
      <c r="W729" s="2332">
        <v>3615</v>
      </c>
      <c r="X729" s="2329">
        <v>178.80477763694401</v>
      </c>
      <c r="Y729" s="2330"/>
      <c r="Z729" s="2333">
        <v>3615</v>
      </c>
      <c r="AA729" s="2326">
        <v>2178.28218183531</v>
      </c>
      <c r="AB729" s="2331"/>
      <c r="AC729" s="2332">
        <v>3615</v>
      </c>
      <c r="AD729" s="2329">
        <v>141.483580260574</v>
      </c>
      <c r="AE729" s="2330"/>
      <c r="AF729" s="2334">
        <v>3615</v>
      </c>
      <c r="AG729" s="2335">
        <f t="shared" si="24"/>
        <v>1939.1097615606602</v>
      </c>
      <c r="AH729" s="2336"/>
      <c r="AI729" s="2334">
        <v>3615</v>
      </c>
      <c r="AJ729" s="2337">
        <f t="shared" si="25"/>
        <v>135.3319061092364</v>
      </c>
    </row>
    <row r="730" spans="2:36" x14ac:dyDescent="0.25">
      <c r="B730" s="2325">
        <v>3620</v>
      </c>
      <c r="C730" s="2326">
        <v>1393.62343396041</v>
      </c>
      <c r="D730" s="2327"/>
      <c r="E730" s="2328">
        <v>3620</v>
      </c>
      <c r="F730" s="2329">
        <v>125.416815882316</v>
      </c>
      <c r="G730" s="2330"/>
      <c r="H730" s="2325">
        <v>3620</v>
      </c>
      <c r="I730" s="2326">
        <v>955.51359479298503</v>
      </c>
      <c r="J730" s="2331"/>
      <c r="K730" s="2328">
        <v>3620</v>
      </c>
      <c r="L730" s="2329">
        <v>104.630283003701</v>
      </c>
      <c r="M730" s="2330"/>
      <c r="N730" s="2325">
        <v>3620</v>
      </c>
      <c r="O730" s="2326">
        <v>1599.8467994533</v>
      </c>
      <c r="P730" s="2331"/>
      <c r="Q730" s="2328">
        <v>3620</v>
      </c>
      <c r="R730" s="2329">
        <v>126.31979007740399</v>
      </c>
      <c r="S730" s="2330"/>
      <c r="T730" s="2325">
        <v>3620</v>
      </c>
      <c r="U730" s="2326">
        <v>3568.2493850333999</v>
      </c>
      <c r="V730" s="2331"/>
      <c r="W730" s="2332">
        <v>3620</v>
      </c>
      <c r="X730" s="2329">
        <v>178.803356511272</v>
      </c>
      <c r="Y730" s="2330"/>
      <c r="Z730" s="2333">
        <v>3620</v>
      </c>
      <c r="AA730" s="2326">
        <v>2178.44215115933</v>
      </c>
      <c r="AB730" s="2331"/>
      <c r="AC730" s="2332">
        <v>3620</v>
      </c>
      <c r="AD730" s="2329">
        <v>141.48690031306899</v>
      </c>
      <c r="AE730" s="2330"/>
      <c r="AF730" s="2334">
        <v>3620</v>
      </c>
      <c r="AG730" s="2335">
        <f t="shared" si="24"/>
        <v>1939.135072879885</v>
      </c>
      <c r="AH730" s="2336"/>
      <c r="AI730" s="2334">
        <v>3620</v>
      </c>
      <c r="AJ730" s="2337">
        <f t="shared" si="25"/>
        <v>135.33142915755241</v>
      </c>
    </row>
    <row r="731" spans="2:36" x14ac:dyDescent="0.25">
      <c r="B731" s="2325">
        <v>3625</v>
      </c>
      <c r="C731" s="2326">
        <v>1393.61895318129</v>
      </c>
      <c r="D731" s="2327"/>
      <c r="E731" s="2328">
        <v>3625</v>
      </c>
      <c r="F731" s="2329">
        <v>125.415300472685</v>
      </c>
      <c r="G731" s="2330"/>
      <c r="H731" s="2325">
        <v>3625</v>
      </c>
      <c r="I731" s="2326">
        <v>955.50603879898995</v>
      </c>
      <c r="J731" s="2331"/>
      <c r="K731" s="2328">
        <v>3625</v>
      </c>
      <c r="L731" s="2329">
        <v>104.62894756028901</v>
      </c>
      <c r="M731" s="2330"/>
      <c r="N731" s="2325">
        <v>3625</v>
      </c>
      <c r="O731" s="2326">
        <v>1599.8416750832801</v>
      </c>
      <c r="P731" s="2331"/>
      <c r="Q731" s="2328">
        <v>3625</v>
      </c>
      <c r="R731" s="2329">
        <v>126.31835724520499</v>
      </c>
      <c r="S731" s="2330"/>
      <c r="T731" s="2325">
        <v>3625</v>
      </c>
      <c r="U731" s="2326">
        <v>3568.2331334486498</v>
      </c>
      <c r="V731" s="2331"/>
      <c r="W731" s="2332">
        <v>3625</v>
      </c>
      <c r="X731" s="2329">
        <v>178.80193538559999</v>
      </c>
      <c r="Y731" s="2330"/>
      <c r="Z731" s="2333">
        <v>3625</v>
      </c>
      <c r="AA731" s="2326">
        <v>2178.6021204833601</v>
      </c>
      <c r="AB731" s="2331"/>
      <c r="AC731" s="2332">
        <v>3625</v>
      </c>
      <c r="AD731" s="2329">
        <v>141.49022036556499</v>
      </c>
      <c r="AE731" s="2330"/>
      <c r="AF731" s="2334">
        <v>3625</v>
      </c>
      <c r="AG731" s="2335">
        <f t="shared" si="24"/>
        <v>1939.1603841991139</v>
      </c>
      <c r="AH731" s="2336"/>
      <c r="AI731" s="2334">
        <v>3625</v>
      </c>
      <c r="AJ731" s="2337">
        <f t="shared" si="25"/>
        <v>135.33095220586878</v>
      </c>
    </row>
    <row r="732" spans="2:36" x14ac:dyDescent="0.25">
      <c r="B732" s="2325">
        <v>3630</v>
      </c>
      <c r="C732" s="2326">
        <v>1393.6144724021699</v>
      </c>
      <c r="D732" s="2327"/>
      <c r="E732" s="2328">
        <v>3630</v>
      </c>
      <c r="F732" s="2329">
        <v>125.41378506305399</v>
      </c>
      <c r="G732" s="2330"/>
      <c r="H732" s="2325">
        <v>3630</v>
      </c>
      <c r="I732" s="2326">
        <v>955.49848280499396</v>
      </c>
      <c r="J732" s="2331"/>
      <c r="K732" s="2328">
        <v>3630</v>
      </c>
      <c r="L732" s="2329">
        <v>104.627612116877</v>
      </c>
      <c r="M732" s="2330"/>
      <c r="N732" s="2325">
        <v>3630</v>
      </c>
      <c r="O732" s="2326">
        <v>1599.8365507132501</v>
      </c>
      <c r="P732" s="2331"/>
      <c r="Q732" s="2328">
        <v>3630</v>
      </c>
      <c r="R732" s="2329">
        <v>126.31692441300601</v>
      </c>
      <c r="S732" s="2330"/>
      <c r="T732" s="2325">
        <v>3630</v>
      </c>
      <c r="U732" s="2326">
        <v>3568.2168818638902</v>
      </c>
      <c r="V732" s="2331"/>
      <c r="W732" s="2332">
        <v>3630</v>
      </c>
      <c r="X732" s="2329">
        <v>178.80051425992801</v>
      </c>
      <c r="Y732" s="2330"/>
      <c r="Z732" s="2333">
        <v>3630</v>
      </c>
      <c r="AA732" s="2326">
        <v>2178.7620898073801</v>
      </c>
      <c r="AB732" s="2331"/>
      <c r="AC732" s="2332">
        <v>3630</v>
      </c>
      <c r="AD732" s="2329">
        <v>141.49354041806001</v>
      </c>
      <c r="AE732" s="2330"/>
      <c r="AF732" s="2334">
        <v>3630</v>
      </c>
      <c r="AG732" s="2335">
        <f t="shared" si="24"/>
        <v>1939.1856955183368</v>
      </c>
      <c r="AH732" s="2336"/>
      <c r="AI732" s="2334">
        <v>3630</v>
      </c>
      <c r="AJ732" s="2337">
        <f t="shared" si="25"/>
        <v>135.33047525418499</v>
      </c>
    </row>
    <row r="733" spans="2:36" x14ac:dyDescent="0.25">
      <c r="B733" s="2325">
        <v>3635</v>
      </c>
      <c r="C733" s="2326">
        <v>1393.6099916230601</v>
      </c>
      <c r="D733" s="2327"/>
      <c r="E733" s="2328">
        <v>3635</v>
      </c>
      <c r="F733" s="2329">
        <v>125.412269653422</v>
      </c>
      <c r="G733" s="2330"/>
      <c r="H733" s="2325">
        <v>3635</v>
      </c>
      <c r="I733" s="2326">
        <v>955.49092681099796</v>
      </c>
      <c r="J733" s="2331"/>
      <c r="K733" s="2328">
        <v>3635</v>
      </c>
      <c r="L733" s="2329">
        <v>104.626276673465</v>
      </c>
      <c r="M733" s="2330"/>
      <c r="N733" s="2325">
        <v>3635</v>
      </c>
      <c r="O733" s="2326">
        <v>1599.8314263432301</v>
      </c>
      <c r="P733" s="2331"/>
      <c r="Q733" s="2328">
        <v>3635</v>
      </c>
      <c r="R733" s="2329">
        <v>126.31549158080701</v>
      </c>
      <c r="S733" s="2330"/>
      <c r="T733" s="2325">
        <v>3635</v>
      </c>
      <c r="U733" s="2326">
        <v>3568.2006302791401</v>
      </c>
      <c r="V733" s="2331"/>
      <c r="W733" s="2332">
        <v>3635</v>
      </c>
      <c r="X733" s="2329">
        <v>178.799093134256</v>
      </c>
      <c r="Y733" s="2330"/>
      <c r="Z733" s="2333">
        <v>3635</v>
      </c>
      <c r="AA733" s="2326">
        <v>2178.9220591314001</v>
      </c>
      <c r="AB733" s="2331"/>
      <c r="AC733" s="2332">
        <v>3635</v>
      </c>
      <c r="AD733" s="2329">
        <v>141.49686047055599</v>
      </c>
      <c r="AE733" s="2330"/>
      <c r="AF733" s="2334">
        <v>3635</v>
      </c>
      <c r="AG733" s="2335">
        <f t="shared" si="24"/>
        <v>1939.2110068375659</v>
      </c>
      <c r="AH733" s="2336"/>
      <c r="AI733" s="2334">
        <v>3635</v>
      </c>
      <c r="AJ733" s="2337">
        <f t="shared" si="25"/>
        <v>135.3299983025012</v>
      </c>
    </row>
    <row r="734" spans="2:36" x14ac:dyDescent="0.25">
      <c r="B734" s="2325">
        <v>3640</v>
      </c>
      <c r="C734" s="2326">
        <v>1393.60551084394</v>
      </c>
      <c r="D734" s="2327"/>
      <c r="E734" s="2328">
        <v>3640</v>
      </c>
      <c r="F734" s="2329">
        <v>125.410754243791</v>
      </c>
      <c r="G734" s="2330"/>
      <c r="H734" s="2325">
        <v>3640</v>
      </c>
      <c r="I734" s="2326">
        <v>955.48337081700197</v>
      </c>
      <c r="J734" s="2331"/>
      <c r="K734" s="2328">
        <v>3640</v>
      </c>
      <c r="L734" s="2329">
        <v>104.624941230053</v>
      </c>
      <c r="M734" s="2330"/>
      <c r="N734" s="2325">
        <v>3640</v>
      </c>
      <c r="O734" s="2326">
        <v>1599.8263019732001</v>
      </c>
      <c r="P734" s="2331"/>
      <c r="Q734" s="2328">
        <v>3640</v>
      </c>
      <c r="R734" s="2329">
        <v>126.314058748607</v>
      </c>
      <c r="S734" s="2330"/>
      <c r="T734" s="2325">
        <v>3640</v>
      </c>
      <c r="U734" s="2326">
        <v>3568.18437869438</v>
      </c>
      <c r="V734" s="2331"/>
      <c r="W734" s="2332">
        <v>3640</v>
      </c>
      <c r="X734" s="2329">
        <v>178.79767200858501</v>
      </c>
      <c r="Y734" s="2330"/>
      <c r="Z734" s="2333">
        <v>3640</v>
      </c>
      <c r="AA734" s="2326">
        <v>2179.0820284554202</v>
      </c>
      <c r="AB734" s="2331"/>
      <c r="AC734" s="2332">
        <v>3640</v>
      </c>
      <c r="AD734" s="2329">
        <v>141.500180523051</v>
      </c>
      <c r="AE734" s="2330"/>
      <c r="AF734" s="2334">
        <v>3640</v>
      </c>
      <c r="AG734" s="2335">
        <f t="shared" si="24"/>
        <v>1939.2363181567885</v>
      </c>
      <c r="AH734" s="2336"/>
      <c r="AI734" s="2334">
        <v>3640</v>
      </c>
      <c r="AJ734" s="2337">
        <f t="shared" si="25"/>
        <v>135.3295213508174</v>
      </c>
    </row>
    <row r="735" spans="2:36" x14ac:dyDescent="0.25">
      <c r="B735" s="2325">
        <v>3645</v>
      </c>
      <c r="C735" s="2326">
        <v>1393.60103006483</v>
      </c>
      <c r="D735" s="2327"/>
      <c r="E735" s="2328">
        <v>3645</v>
      </c>
      <c r="F735" s="2329">
        <v>125.40923883416001</v>
      </c>
      <c r="G735" s="2330"/>
      <c r="H735" s="2325">
        <v>3645</v>
      </c>
      <c r="I735" s="2326">
        <v>955.47581482300598</v>
      </c>
      <c r="J735" s="2331"/>
      <c r="K735" s="2328">
        <v>3645</v>
      </c>
      <c r="L735" s="2329">
        <v>104.62360578664099</v>
      </c>
      <c r="M735" s="2330"/>
      <c r="N735" s="2325">
        <v>3645</v>
      </c>
      <c r="O735" s="2326">
        <v>1599.8211776031701</v>
      </c>
      <c r="P735" s="2331"/>
      <c r="Q735" s="2328">
        <v>3645</v>
      </c>
      <c r="R735" s="2329">
        <v>126.312625916408</v>
      </c>
      <c r="S735" s="2330"/>
      <c r="T735" s="2325">
        <v>3645</v>
      </c>
      <c r="U735" s="2326">
        <v>3568.1681271096199</v>
      </c>
      <c r="V735" s="2331"/>
      <c r="W735" s="2332">
        <v>3645</v>
      </c>
      <c r="X735" s="2329">
        <v>178.796250882913</v>
      </c>
      <c r="Y735" s="2330"/>
      <c r="Z735" s="2333">
        <v>3645</v>
      </c>
      <c r="AA735" s="2326">
        <v>2179.2419977794402</v>
      </c>
      <c r="AB735" s="2331"/>
      <c r="AC735" s="2332">
        <v>3645</v>
      </c>
      <c r="AD735" s="2329">
        <v>141.50350057554701</v>
      </c>
      <c r="AE735" s="2330"/>
      <c r="AF735" s="2334">
        <v>3645</v>
      </c>
      <c r="AG735" s="2335">
        <f t="shared" si="24"/>
        <v>1939.2616294760132</v>
      </c>
      <c r="AH735" s="2336"/>
      <c r="AI735" s="2334">
        <v>3645</v>
      </c>
      <c r="AJ735" s="2337">
        <f t="shared" si="25"/>
        <v>135.32904439913381</v>
      </c>
    </row>
    <row r="736" spans="2:36" x14ac:dyDescent="0.25">
      <c r="B736" s="2325">
        <v>3650</v>
      </c>
      <c r="C736" s="2326">
        <v>1393.5965492857099</v>
      </c>
      <c r="D736" s="2327"/>
      <c r="E736" s="2328">
        <v>3650</v>
      </c>
      <c r="F736" s="2329">
        <v>125.407723424529</v>
      </c>
      <c r="G736" s="2330"/>
      <c r="H736" s="2325">
        <v>3650</v>
      </c>
      <c r="I736" s="2326">
        <v>955.46825882901101</v>
      </c>
      <c r="J736" s="2331"/>
      <c r="K736" s="2328">
        <v>3650</v>
      </c>
      <c r="L736" s="2329">
        <v>104.622270343229</v>
      </c>
      <c r="M736" s="2330"/>
      <c r="N736" s="2325">
        <v>3650</v>
      </c>
      <c r="O736" s="2326">
        <v>1599.8160532331499</v>
      </c>
      <c r="P736" s="2331"/>
      <c r="Q736" s="2328">
        <v>3650</v>
      </c>
      <c r="R736" s="2329">
        <v>126.31119308420899</v>
      </c>
      <c r="S736" s="2330"/>
      <c r="T736" s="2325">
        <v>3650</v>
      </c>
      <c r="U736" s="2326">
        <v>3568.1518755248699</v>
      </c>
      <c r="V736" s="2331"/>
      <c r="W736" s="2332">
        <v>3650</v>
      </c>
      <c r="X736" s="2329">
        <v>178.79482975724099</v>
      </c>
      <c r="Y736" s="2330"/>
      <c r="Z736" s="2333">
        <v>3650</v>
      </c>
      <c r="AA736" s="2326">
        <v>2179.4019671034598</v>
      </c>
      <c r="AB736" s="2331"/>
      <c r="AC736" s="2332">
        <v>3650</v>
      </c>
      <c r="AD736" s="2329">
        <v>141.50682062804199</v>
      </c>
      <c r="AE736" s="2330"/>
      <c r="AF736" s="2334">
        <v>3650</v>
      </c>
      <c r="AG736" s="2335">
        <f t="shared" si="24"/>
        <v>1939.2869407952403</v>
      </c>
      <c r="AH736" s="2336"/>
      <c r="AI736" s="2334">
        <v>3650</v>
      </c>
      <c r="AJ736" s="2337">
        <f t="shared" si="25"/>
        <v>135.32856744744998</v>
      </c>
    </row>
    <row r="737" spans="2:36" x14ac:dyDescent="0.25">
      <c r="B737" s="2325">
        <v>3655</v>
      </c>
      <c r="C737" s="2326">
        <v>1393.5920685065901</v>
      </c>
      <c r="D737" s="2327"/>
      <c r="E737" s="2328">
        <v>3655</v>
      </c>
      <c r="F737" s="2329">
        <v>125.406208014897</v>
      </c>
      <c r="G737" s="2330"/>
      <c r="H737" s="2325">
        <v>3655</v>
      </c>
      <c r="I737" s="2326">
        <v>955.46070283501501</v>
      </c>
      <c r="J737" s="2331"/>
      <c r="K737" s="2328">
        <v>3655</v>
      </c>
      <c r="L737" s="2329">
        <v>104.620934899817</v>
      </c>
      <c r="M737" s="2330"/>
      <c r="N737" s="2325">
        <v>3655</v>
      </c>
      <c r="O737" s="2326">
        <v>1599.8109288631199</v>
      </c>
      <c r="P737" s="2331"/>
      <c r="Q737" s="2328">
        <v>3655</v>
      </c>
      <c r="R737" s="2329">
        <v>126.30976025200999</v>
      </c>
      <c r="S737" s="2330"/>
      <c r="T737" s="2325">
        <v>3655</v>
      </c>
      <c r="U737" s="2326">
        <v>3568.1356239401098</v>
      </c>
      <c r="V737" s="2331"/>
      <c r="W737" s="2332">
        <v>3655</v>
      </c>
      <c r="X737" s="2329">
        <v>178.79340863156901</v>
      </c>
      <c r="Y737" s="2330"/>
      <c r="Z737" s="2333">
        <v>3655</v>
      </c>
      <c r="AA737" s="2326">
        <v>2179.5619364274798</v>
      </c>
      <c r="AB737" s="2331"/>
      <c r="AC737" s="2332">
        <v>3655</v>
      </c>
      <c r="AD737" s="2329">
        <v>141.510140680538</v>
      </c>
      <c r="AE737" s="2330"/>
      <c r="AF737" s="2334">
        <v>3655</v>
      </c>
      <c r="AG737" s="2335">
        <f t="shared" si="24"/>
        <v>1939.3122521144628</v>
      </c>
      <c r="AH737" s="2336"/>
      <c r="AI737" s="2334">
        <v>3655</v>
      </c>
      <c r="AJ737" s="2337">
        <f t="shared" si="25"/>
        <v>135.32809049576622</v>
      </c>
    </row>
    <row r="738" spans="2:36" x14ac:dyDescent="0.25">
      <c r="B738" s="2325">
        <v>3660</v>
      </c>
      <c r="C738" s="2326">
        <v>1394.5966030872603</v>
      </c>
      <c r="D738" s="2327"/>
      <c r="E738" s="2328">
        <v>3660</v>
      </c>
      <c r="F738" s="2329">
        <v>125.74586258459885</v>
      </c>
      <c r="G738" s="2330"/>
      <c r="H738" s="2325">
        <v>3660</v>
      </c>
      <c r="I738" s="2326">
        <v>957.15424504372311</v>
      </c>
      <c r="J738" s="2331"/>
      <c r="K738" s="2328">
        <v>3660</v>
      </c>
      <c r="L738" s="2329">
        <v>104.92025116521489</v>
      </c>
      <c r="M738" s="2330"/>
      <c r="N738" s="2325">
        <v>3660</v>
      </c>
      <c r="O738" s="2326">
        <v>1600.9594668822779</v>
      </c>
      <c r="P738" s="2331"/>
      <c r="Q738" s="2328">
        <v>3660</v>
      </c>
      <c r="R738" s="2329">
        <v>126.63090455806397</v>
      </c>
      <c r="S738" s="2330"/>
      <c r="T738" s="2325">
        <v>3660</v>
      </c>
      <c r="U738" s="2326">
        <v>3571.7764365267658</v>
      </c>
      <c r="V738" s="2331"/>
      <c r="W738" s="2332">
        <v>3660</v>
      </c>
      <c r="X738" s="2329">
        <v>179.11189667026804</v>
      </c>
      <c r="Y738" s="2330"/>
      <c r="Z738" s="2333">
        <v>3660</v>
      </c>
      <c r="AA738" s="2326">
        <v>2143.7291082881866</v>
      </c>
      <c r="AB738" s="2331"/>
      <c r="AC738" s="2332">
        <v>3660</v>
      </c>
      <c r="AD738" s="2329">
        <v>140.76657076361789</v>
      </c>
      <c r="AE738" s="2330"/>
      <c r="AF738" s="2334">
        <v>3660</v>
      </c>
      <c r="AG738" s="2335">
        <f t="shared" si="24"/>
        <v>1933.643171965643</v>
      </c>
      <c r="AH738" s="2336"/>
      <c r="AI738" s="2334">
        <v>3660</v>
      </c>
      <c r="AJ738" s="2337">
        <f t="shared" si="25"/>
        <v>135.43509714835272</v>
      </c>
    </row>
    <row r="739" spans="2:36" x14ac:dyDescent="0.25">
      <c r="B739" s="2325">
        <v>3665</v>
      </c>
      <c r="C739" s="2326">
        <v>1394.3487601379968</v>
      </c>
      <c r="D739" s="2327"/>
      <c r="E739" s="2328">
        <v>3665</v>
      </c>
      <c r="F739" s="2329">
        <v>125.66217703437707</v>
      </c>
      <c r="G739" s="2330"/>
      <c r="H739" s="2325">
        <v>3665</v>
      </c>
      <c r="I739" s="2326">
        <v>956.73699945120518</v>
      </c>
      <c r="J739" s="2331"/>
      <c r="K739" s="2328">
        <v>3665</v>
      </c>
      <c r="L739" s="2329">
        <v>104.84650687568335</v>
      </c>
      <c r="M739" s="2330"/>
      <c r="N739" s="2325">
        <v>3665</v>
      </c>
      <c r="O739" s="2326">
        <v>1600.6764946418962</v>
      </c>
      <c r="P739" s="2331"/>
      <c r="Q739" s="2328">
        <v>3665</v>
      </c>
      <c r="R739" s="2329">
        <v>126.55178229806573</v>
      </c>
      <c r="S739" s="2330"/>
      <c r="T739" s="2325">
        <v>3665</v>
      </c>
      <c r="U739" s="2326">
        <v>3570.8818366963005</v>
      </c>
      <c r="V739" s="2331"/>
      <c r="W739" s="2332">
        <v>3665</v>
      </c>
      <c r="X739" s="2329">
        <v>179.03347494464205</v>
      </c>
      <c r="Y739" s="2330"/>
      <c r="Z739" s="2333">
        <v>3665</v>
      </c>
      <c r="AA739" s="2326">
        <v>2152.5269203735252</v>
      </c>
      <c r="AB739" s="2331"/>
      <c r="AC739" s="2332">
        <v>3665</v>
      </c>
      <c r="AD739" s="2329">
        <v>140.94897058074733</v>
      </c>
      <c r="AE739" s="2330"/>
      <c r="AF739" s="2334">
        <v>3665</v>
      </c>
      <c r="AG739" s="2335">
        <f t="shared" si="24"/>
        <v>1935.0342022601849</v>
      </c>
      <c r="AH739" s="2336"/>
      <c r="AI739" s="2334">
        <v>3665</v>
      </c>
      <c r="AJ739" s="2337">
        <f t="shared" si="25"/>
        <v>135.4085823467031</v>
      </c>
    </row>
    <row r="740" spans="2:36" x14ac:dyDescent="0.25">
      <c r="B740" s="2325">
        <v>3670</v>
      </c>
      <c r="C740" s="2326">
        <v>1394.1023172866308</v>
      </c>
      <c r="D740" s="2327"/>
      <c r="E740" s="2328">
        <v>3670</v>
      </c>
      <c r="F740" s="2329">
        <v>125.57882950465842</v>
      </c>
      <c r="G740" s="2330"/>
      <c r="H740" s="2325">
        <v>3670</v>
      </c>
      <c r="I740" s="2326">
        <v>956.32141978143625</v>
      </c>
      <c r="J740" s="2331"/>
      <c r="K740" s="2328">
        <v>3670</v>
      </c>
      <c r="L740" s="2329">
        <v>104.77305748802713</v>
      </c>
      <c r="M740" s="2330"/>
      <c r="N740" s="2325">
        <v>3670</v>
      </c>
      <c r="O740" s="2326">
        <v>1600.3946542904778</v>
      </c>
      <c r="P740" s="2331"/>
      <c r="Q740" s="2328">
        <v>3670</v>
      </c>
      <c r="R740" s="2329">
        <v>126.47297652710739</v>
      </c>
      <c r="S740" s="2330"/>
      <c r="T740" s="2325">
        <v>3670</v>
      </c>
      <c r="U740" s="2326">
        <v>3569.9879995347269</v>
      </c>
      <c r="V740" s="2331"/>
      <c r="W740" s="2332">
        <v>3670</v>
      </c>
      <c r="X740" s="2329">
        <v>178.9553130326903</v>
      </c>
      <c r="Y740" s="2330"/>
      <c r="Z740" s="2333">
        <v>3670</v>
      </c>
      <c r="AA740" s="2326">
        <v>2161.3252331947042</v>
      </c>
      <c r="AB740" s="2331"/>
      <c r="AC740" s="2332">
        <v>3670</v>
      </c>
      <c r="AD740" s="2329">
        <v>141.13157346800031</v>
      </c>
      <c r="AE740" s="2330"/>
      <c r="AF740" s="2334">
        <v>3670</v>
      </c>
      <c r="AG740" s="2335">
        <f t="shared" si="24"/>
        <v>1936.4263248175951</v>
      </c>
      <c r="AH740" s="2336"/>
      <c r="AI740" s="2334">
        <v>3670</v>
      </c>
      <c r="AJ740" s="2337">
        <f t="shared" si="25"/>
        <v>135.38235000409671</v>
      </c>
    </row>
    <row r="741" spans="2:36" x14ac:dyDescent="0.25">
      <c r="B741" s="2325">
        <v>3675</v>
      </c>
      <c r="C741" s="2326">
        <v>1393.58758772748</v>
      </c>
      <c r="D741" s="2327"/>
      <c r="E741" s="2328">
        <v>3675</v>
      </c>
      <c r="F741" s="2329">
        <v>125.40469260526601</v>
      </c>
      <c r="G741" s="2330"/>
      <c r="H741" s="2325">
        <v>3675</v>
      </c>
      <c r="I741" s="2326">
        <v>955.45314684101902</v>
      </c>
      <c r="J741" s="2331"/>
      <c r="K741" s="2328">
        <v>3675</v>
      </c>
      <c r="L741" s="2329">
        <v>104.619599456405</v>
      </c>
      <c r="M741" s="2330"/>
      <c r="N741" s="2325">
        <v>3675</v>
      </c>
      <c r="O741" s="2326">
        <v>1599.8058044930999</v>
      </c>
      <c r="P741" s="2331"/>
      <c r="Q741" s="2328">
        <v>3675</v>
      </c>
      <c r="R741" s="2329">
        <v>126.30832741981</v>
      </c>
      <c r="S741" s="2330"/>
      <c r="T741" s="2325">
        <v>3675</v>
      </c>
      <c r="U741" s="2326">
        <v>3568.1193723553602</v>
      </c>
      <c r="V741" s="2331"/>
      <c r="W741" s="2332">
        <v>3675</v>
      </c>
      <c r="X741" s="2329">
        <v>178.791987505897</v>
      </c>
      <c r="Y741" s="2330"/>
      <c r="Z741" s="2333">
        <v>3675</v>
      </c>
      <c r="AA741" s="2326">
        <v>2179.7219057515099</v>
      </c>
      <c r="AB741" s="2331"/>
      <c r="AC741" s="2332">
        <v>3675</v>
      </c>
      <c r="AD741" s="2329">
        <v>141.51346073303301</v>
      </c>
      <c r="AE741" s="2330"/>
      <c r="AF741" s="2334">
        <v>3675</v>
      </c>
      <c r="AG741" s="2335">
        <f t="shared" si="24"/>
        <v>1939.337563433694</v>
      </c>
      <c r="AH741" s="2336"/>
      <c r="AI741" s="2334">
        <v>3675</v>
      </c>
      <c r="AJ741" s="2337">
        <f t="shared" si="25"/>
        <v>135.32761354408223</v>
      </c>
    </row>
    <row r="742" spans="2:36" x14ac:dyDescent="0.25">
      <c r="B742" s="2325">
        <v>3680</v>
      </c>
      <c r="C742" s="2326">
        <v>1393.58310694836</v>
      </c>
      <c r="D742" s="2327"/>
      <c r="E742" s="2328">
        <v>3680</v>
      </c>
      <c r="F742" s="2329">
        <v>125.403177195635</v>
      </c>
      <c r="G742" s="2330"/>
      <c r="H742" s="2325">
        <v>3680</v>
      </c>
      <c r="I742" s="2326">
        <v>955.44559084702303</v>
      </c>
      <c r="J742" s="2331"/>
      <c r="K742" s="2328">
        <v>3680</v>
      </c>
      <c r="L742" s="2329">
        <v>104.618264012993</v>
      </c>
      <c r="M742" s="2330"/>
      <c r="N742" s="2325">
        <v>3680</v>
      </c>
      <c r="O742" s="2326">
        <v>1599.8006801230699</v>
      </c>
      <c r="P742" s="2331"/>
      <c r="Q742" s="2328">
        <v>3680</v>
      </c>
      <c r="R742" s="2329">
        <v>126.306894587611</v>
      </c>
      <c r="S742" s="2330"/>
      <c r="T742" s="2325">
        <v>3680</v>
      </c>
      <c r="U742" s="2326">
        <v>3568.1031207706001</v>
      </c>
      <c r="V742" s="2331"/>
      <c r="W742" s="2332">
        <v>3680</v>
      </c>
      <c r="X742" s="2329">
        <v>178.79056638022499</v>
      </c>
      <c r="Y742" s="2330"/>
      <c r="Z742" s="2333">
        <v>3680</v>
      </c>
      <c r="AA742" s="2326">
        <v>2179.8818750755299</v>
      </c>
      <c r="AB742" s="2331"/>
      <c r="AC742" s="2332">
        <v>3680</v>
      </c>
      <c r="AD742" s="2329">
        <v>141.51678078552899</v>
      </c>
      <c r="AE742" s="2330"/>
      <c r="AF742" s="2334">
        <v>3680</v>
      </c>
      <c r="AG742" s="2335">
        <f t="shared" si="24"/>
        <v>1939.3628747529169</v>
      </c>
      <c r="AH742" s="2336"/>
      <c r="AI742" s="2334">
        <v>3680</v>
      </c>
      <c r="AJ742" s="2337">
        <f t="shared" si="25"/>
        <v>135.3271365923986</v>
      </c>
    </row>
    <row r="743" spans="2:36" x14ac:dyDescent="0.25">
      <c r="B743" s="2325">
        <v>3685</v>
      </c>
      <c r="C743" s="2326">
        <v>1393.5786261692499</v>
      </c>
      <c r="D743" s="2327"/>
      <c r="E743" s="2328">
        <v>3685</v>
      </c>
      <c r="F743" s="2329">
        <v>125.401661786004</v>
      </c>
      <c r="G743" s="2330"/>
      <c r="H743" s="2325">
        <v>3685</v>
      </c>
      <c r="I743" s="2326">
        <v>955.43803485302703</v>
      </c>
      <c r="J743" s="2331"/>
      <c r="K743" s="2328">
        <v>3685</v>
      </c>
      <c r="L743" s="2329">
        <v>104.61692856958101</v>
      </c>
      <c r="M743" s="2330"/>
      <c r="N743" s="2325">
        <v>3685</v>
      </c>
      <c r="O743" s="2326">
        <v>1599.7955557530499</v>
      </c>
      <c r="P743" s="2331"/>
      <c r="Q743" s="2328">
        <v>3685</v>
      </c>
      <c r="R743" s="2329">
        <v>126.305461755412</v>
      </c>
      <c r="S743" s="2330"/>
      <c r="T743" s="2325">
        <v>3685</v>
      </c>
      <c r="U743" s="2326">
        <v>3568.08686918584</v>
      </c>
      <c r="V743" s="2331"/>
      <c r="W743" s="2332">
        <v>3685</v>
      </c>
      <c r="X743" s="2329">
        <v>178.789145254554</v>
      </c>
      <c r="Y743" s="2330"/>
      <c r="Z743" s="2333">
        <v>3685</v>
      </c>
      <c r="AA743" s="2326">
        <v>2180.04184439955</v>
      </c>
      <c r="AB743" s="2331"/>
      <c r="AC743" s="2332">
        <v>3685</v>
      </c>
      <c r="AD743" s="2329">
        <v>141.52010083802401</v>
      </c>
      <c r="AE743" s="2330"/>
      <c r="AF743" s="2334">
        <v>3685</v>
      </c>
      <c r="AG743" s="2335">
        <f t="shared" si="24"/>
        <v>1939.3881860721435</v>
      </c>
      <c r="AH743" s="2336"/>
      <c r="AI743" s="2334">
        <v>3685</v>
      </c>
      <c r="AJ743" s="2337">
        <f t="shared" si="25"/>
        <v>135.32665964071504</v>
      </c>
    </row>
    <row r="744" spans="2:36" x14ac:dyDescent="0.25">
      <c r="B744" s="2325">
        <v>3690</v>
      </c>
      <c r="C744" s="2326">
        <v>1393.5741453901301</v>
      </c>
      <c r="D744" s="2327"/>
      <c r="E744" s="2328">
        <v>3690</v>
      </c>
      <c r="F744" s="2329">
        <v>125.40014637637201</v>
      </c>
      <c r="G744" s="2330"/>
      <c r="H744" s="2325">
        <v>3690</v>
      </c>
      <c r="I744" s="2326">
        <v>955.43047885903195</v>
      </c>
      <c r="J744" s="2331"/>
      <c r="K744" s="2328">
        <v>3690</v>
      </c>
      <c r="L744" s="2329">
        <v>104.615593126169</v>
      </c>
      <c r="M744" s="2330"/>
      <c r="N744" s="2325">
        <v>3690</v>
      </c>
      <c r="O744" s="2326">
        <v>1599.7904313830199</v>
      </c>
      <c r="P744" s="2331"/>
      <c r="Q744" s="2328">
        <v>3690</v>
      </c>
      <c r="R744" s="2329">
        <v>126.304028923213</v>
      </c>
      <c r="S744" s="2330"/>
      <c r="T744" s="2325">
        <v>3690</v>
      </c>
      <c r="U744" s="2326">
        <v>3568.0706176010899</v>
      </c>
      <c r="V744" s="2331"/>
      <c r="W744" s="2332">
        <v>3690</v>
      </c>
      <c r="X744" s="2329">
        <v>178.78772412888199</v>
      </c>
      <c r="Y744" s="2330"/>
      <c r="Z744" s="2333">
        <v>3690</v>
      </c>
      <c r="AA744" s="2326">
        <v>2180.20181372357</v>
      </c>
      <c r="AB744" s="2331"/>
      <c r="AC744" s="2332">
        <v>3690</v>
      </c>
      <c r="AD744" s="2329">
        <v>141.52342089051999</v>
      </c>
      <c r="AE744" s="2330"/>
      <c r="AF744" s="2334">
        <v>3690</v>
      </c>
      <c r="AG744" s="2335">
        <f t="shared" si="24"/>
        <v>1939.4134973913685</v>
      </c>
      <c r="AH744" s="2336"/>
      <c r="AI744" s="2334">
        <v>3690</v>
      </c>
      <c r="AJ744" s="2337">
        <f t="shared" si="25"/>
        <v>135.32618268903121</v>
      </c>
    </row>
    <row r="745" spans="2:36" x14ac:dyDescent="0.25">
      <c r="B745" s="2325">
        <v>3695</v>
      </c>
      <c r="C745" s="2326">
        <v>1393.56966461102</v>
      </c>
      <c r="D745" s="2327"/>
      <c r="E745" s="2328">
        <v>3695</v>
      </c>
      <c r="F745" s="2329">
        <v>125.398630966741</v>
      </c>
      <c r="G745" s="2330"/>
      <c r="H745" s="2325">
        <v>3695</v>
      </c>
      <c r="I745" s="2326">
        <v>955.42292286503596</v>
      </c>
      <c r="J745" s="2331"/>
      <c r="K745" s="2328">
        <v>3695</v>
      </c>
      <c r="L745" s="2329">
        <v>104.614257682757</v>
      </c>
      <c r="M745" s="2330"/>
      <c r="N745" s="2325">
        <v>3695</v>
      </c>
      <c r="O745" s="2326">
        <v>1599.78530701299</v>
      </c>
      <c r="P745" s="2331"/>
      <c r="Q745" s="2328">
        <v>3695</v>
      </c>
      <c r="R745" s="2329">
        <v>126.302596091013</v>
      </c>
      <c r="S745" s="2330"/>
      <c r="T745" s="2325">
        <v>3695</v>
      </c>
      <c r="U745" s="2326">
        <v>3568.0543660163298</v>
      </c>
      <c r="V745" s="2331"/>
      <c r="W745" s="2332">
        <v>3695</v>
      </c>
      <c r="X745" s="2329">
        <v>178.78630300321001</v>
      </c>
      <c r="Y745" s="2330"/>
      <c r="Z745" s="2333">
        <v>3695</v>
      </c>
      <c r="AA745" s="2326">
        <v>2180.3617830475901</v>
      </c>
      <c r="AB745" s="2331"/>
      <c r="AC745" s="2332">
        <v>3695</v>
      </c>
      <c r="AD745" s="2329">
        <v>141.526740943015</v>
      </c>
      <c r="AE745" s="2330"/>
      <c r="AF745" s="2334">
        <v>3695</v>
      </c>
      <c r="AG745" s="2335">
        <f t="shared" si="24"/>
        <v>1939.4388087105933</v>
      </c>
      <c r="AH745" s="2336"/>
      <c r="AI745" s="2334">
        <v>3695</v>
      </c>
      <c r="AJ745" s="2337">
        <f t="shared" si="25"/>
        <v>135.32570573734719</v>
      </c>
    </row>
    <row r="746" spans="2:36" x14ac:dyDescent="0.25">
      <c r="B746" s="2325">
        <v>3700</v>
      </c>
      <c r="C746" s="2326">
        <v>1393.5651838319</v>
      </c>
      <c r="D746" s="2327"/>
      <c r="E746" s="2328">
        <v>3700</v>
      </c>
      <c r="F746" s="2329">
        <v>125.39711555711</v>
      </c>
      <c r="G746" s="2330"/>
      <c r="H746" s="2325">
        <v>3700</v>
      </c>
      <c r="I746" s="2326">
        <v>955.41536687103996</v>
      </c>
      <c r="J746" s="2331"/>
      <c r="K746" s="2328">
        <v>3700</v>
      </c>
      <c r="L746" s="2329">
        <v>104.61292223934601</v>
      </c>
      <c r="M746" s="2330"/>
      <c r="N746" s="2325">
        <v>3700</v>
      </c>
      <c r="O746" s="2326">
        <v>1599.78018264297</v>
      </c>
      <c r="P746" s="2331"/>
      <c r="Q746" s="2328">
        <v>3700</v>
      </c>
      <c r="R746" s="2329">
        <v>126.301163258814</v>
      </c>
      <c r="S746" s="2330"/>
      <c r="T746" s="2325">
        <v>3700</v>
      </c>
      <c r="U746" s="2326">
        <v>3568.0381144315802</v>
      </c>
      <c r="V746" s="2331"/>
      <c r="W746" s="2332">
        <v>3700</v>
      </c>
      <c r="X746" s="2329">
        <v>178.784881877538</v>
      </c>
      <c r="Y746" s="2330"/>
      <c r="Z746" s="2333">
        <v>3700</v>
      </c>
      <c r="AA746" s="2326">
        <v>2180.5217523716101</v>
      </c>
      <c r="AB746" s="2331"/>
      <c r="AC746" s="2332">
        <v>3700</v>
      </c>
      <c r="AD746" s="2329">
        <v>141.53006099551101</v>
      </c>
      <c r="AE746" s="2330"/>
      <c r="AF746" s="2334">
        <v>3700</v>
      </c>
      <c r="AG746" s="2335">
        <f t="shared" si="24"/>
        <v>1939.4641200298204</v>
      </c>
      <c r="AH746" s="2336"/>
      <c r="AI746" s="2334">
        <v>3700</v>
      </c>
      <c r="AJ746" s="2337">
        <f t="shared" si="25"/>
        <v>135.3252287856638</v>
      </c>
    </row>
    <row r="747" spans="2:36" x14ac:dyDescent="0.25">
      <c r="B747" s="2325">
        <v>3705</v>
      </c>
      <c r="C747" s="2326">
        <v>1393.5607030527799</v>
      </c>
      <c r="D747" s="2327"/>
      <c r="E747" s="2328">
        <v>3705</v>
      </c>
      <c r="F747" s="2329">
        <v>125.395600147479</v>
      </c>
      <c r="G747" s="2330"/>
      <c r="H747" s="2325">
        <v>3705</v>
      </c>
      <c r="I747" s="2326">
        <v>955.40781087704397</v>
      </c>
      <c r="J747" s="2331"/>
      <c r="K747" s="2328">
        <v>3705</v>
      </c>
      <c r="L747" s="2329">
        <v>104.611586795934</v>
      </c>
      <c r="M747" s="2330"/>
      <c r="N747" s="2325">
        <v>3705</v>
      </c>
      <c r="O747" s="2326">
        <v>1599.77505827294</v>
      </c>
      <c r="P747" s="2331"/>
      <c r="Q747" s="2328">
        <v>3705</v>
      </c>
      <c r="R747" s="2329">
        <v>126.299730426615</v>
      </c>
      <c r="S747" s="2330"/>
      <c r="T747" s="2325">
        <v>3705</v>
      </c>
      <c r="U747" s="2326">
        <v>3568.0218628468201</v>
      </c>
      <c r="V747" s="2331"/>
      <c r="W747" s="2332">
        <v>3705</v>
      </c>
      <c r="X747" s="2329">
        <v>178.78346075186599</v>
      </c>
      <c r="Y747" s="2330"/>
      <c r="Z747" s="2333">
        <v>3705</v>
      </c>
      <c r="AA747" s="2326">
        <v>2180.6817216956301</v>
      </c>
      <c r="AB747" s="2331"/>
      <c r="AC747" s="2332">
        <v>3705</v>
      </c>
      <c r="AD747" s="2329">
        <v>141.53338104800599</v>
      </c>
      <c r="AE747" s="2330"/>
      <c r="AF747" s="2334">
        <v>3705</v>
      </c>
      <c r="AG747" s="2335">
        <f t="shared" si="24"/>
        <v>1939.4894313490429</v>
      </c>
      <c r="AH747" s="2336"/>
      <c r="AI747" s="2334">
        <v>3705</v>
      </c>
      <c r="AJ747" s="2337">
        <f t="shared" si="25"/>
        <v>135.32475183398</v>
      </c>
    </row>
    <row r="748" spans="2:36" x14ac:dyDescent="0.25">
      <c r="B748" s="2325">
        <v>3710</v>
      </c>
      <c r="C748" s="2326">
        <v>1393.5562222736701</v>
      </c>
      <c r="D748" s="2327"/>
      <c r="E748" s="2328">
        <v>3710</v>
      </c>
      <c r="F748" s="2329">
        <v>125.394084737847</v>
      </c>
      <c r="G748" s="2330"/>
      <c r="H748" s="2325">
        <v>3710</v>
      </c>
      <c r="I748" s="2326">
        <v>955.40025488304798</v>
      </c>
      <c r="J748" s="2331"/>
      <c r="K748" s="2328">
        <v>3710</v>
      </c>
      <c r="L748" s="2329">
        <v>104.610251352522</v>
      </c>
      <c r="M748" s="2330"/>
      <c r="N748" s="2325">
        <v>3710</v>
      </c>
      <c r="O748" s="2326">
        <v>1599.76993390292</v>
      </c>
      <c r="P748" s="2331"/>
      <c r="Q748" s="2328">
        <v>3710</v>
      </c>
      <c r="R748" s="2329">
        <v>126.298297594416</v>
      </c>
      <c r="S748" s="2330"/>
      <c r="T748" s="2325">
        <v>3710</v>
      </c>
      <c r="U748" s="2326">
        <v>3568.00561126207</v>
      </c>
      <c r="V748" s="2331"/>
      <c r="W748" s="2332">
        <v>3710</v>
      </c>
      <c r="X748" s="2329">
        <v>178.78203962619401</v>
      </c>
      <c r="Y748" s="2330"/>
      <c r="Z748" s="2333">
        <v>3710</v>
      </c>
      <c r="AA748" s="2326">
        <v>2180.8416910196602</v>
      </c>
      <c r="AB748" s="2331"/>
      <c r="AC748" s="2332">
        <v>3710</v>
      </c>
      <c r="AD748" s="2329">
        <v>141.536701100502</v>
      </c>
      <c r="AE748" s="2330"/>
      <c r="AF748" s="2334">
        <v>3710</v>
      </c>
      <c r="AG748" s="2335">
        <f t="shared" si="24"/>
        <v>1939.5147426682736</v>
      </c>
      <c r="AH748" s="2336"/>
      <c r="AI748" s="2334">
        <v>3710</v>
      </c>
      <c r="AJ748" s="2337">
        <f t="shared" si="25"/>
        <v>135.32427488229621</v>
      </c>
    </row>
    <row r="749" spans="2:36" x14ac:dyDescent="0.25">
      <c r="B749" s="2325">
        <v>3715</v>
      </c>
      <c r="C749" s="2326">
        <v>1393.55174149455</v>
      </c>
      <c r="D749" s="2327"/>
      <c r="E749" s="2328">
        <v>3715</v>
      </c>
      <c r="F749" s="2329">
        <v>125.392569328216</v>
      </c>
      <c r="G749" s="2330"/>
      <c r="H749" s="2325">
        <v>3715</v>
      </c>
      <c r="I749" s="2326">
        <v>955.39269888905301</v>
      </c>
      <c r="J749" s="2331"/>
      <c r="K749" s="2328">
        <v>3715</v>
      </c>
      <c r="L749" s="2329">
        <v>104.60891590911</v>
      </c>
      <c r="M749" s="2330"/>
      <c r="N749" s="2325">
        <v>3715</v>
      </c>
      <c r="O749" s="2326">
        <v>1599.76480953289</v>
      </c>
      <c r="P749" s="2331"/>
      <c r="Q749" s="2328">
        <v>3715</v>
      </c>
      <c r="R749" s="2329">
        <v>126.296864762217</v>
      </c>
      <c r="S749" s="2330"/>
      <c r="T749" s="2325">
        <v>3715</v>
      </c>
      <c r="U749" s="2326">
        <v>3567.9893596773099</v>
      </c>
      <c r="V749" s="2331"/>
      <c r="W749" s="2332">
        <v>3715</v>
      </c>
      <c r="X749" s="2329">
        <v>178.780618500522</v>
      </c>
      <c r="Y749" s="2330"/>
      <c r="Z749" s="2333">
        <v>3715</v>
      </c>
      <c r="AA749" s="2326">
        <v>2181.0016603436802</v>
      </c>
      <c r="AB749" s="2331"/>
      <c r="AC749" s="2332">
        <v>3715</v>
      </c>
      <c r="AD749" s="2329">
        <v>141.54002115299701</v>
      </c>
      <c r="AE749" s="2330"/>
      <c r="AF749" s="2334">
        <v>3715</v>
      </c>
      <c r="AG749" s="2335">
        <f t="shared" si="24"/>
        <v>1939.5400539874965</v>
      </c>
      <c r="AH749" s="2336"/>
      <c r="AI749" s="2334">
        <v>3715</v>
      </c>
      <c r="AJ749" s="2337">
        <f t="shared" si="25"/>
        <v>135.32379793061241</v>
      </c>
    </row>
    <row r="750" spans="2:36" x14ac:dyDescent="0.25">
      <c r="B750" s="2325">
        <v>3720</v>
      </c>
      <c r="C750" s="2326">
        <v>1393.54726071544</v>
      </c>
      <c r="D750" s="2327"/>
      <c r="E750" s="2328">
        <v>3720</v>
      </c>
      <c r="F750" s="2329">
        <v>125.391053918585</v>
      </c>
      <c r="G750" s="2330"/>
      <c r="H750" s="2325">
        <v>3720</v>
      </c>
      <c r="I750" s="2326">
        <v>955.38514289505702</v>
      </c>
      <c r="J750" s="2331"/>
      <c r="K750" s="2328">
        <v>3720</v>
      </c>
      <c r="L750" s="2329">
        <v>104.60758046569801</v>
      </c>
      <c r="M750" s="2330"/>
      <c r="N750" s="2325">
        <v>3720</v>
      </c>
      <c r="O750" s="2326">
        <v>1599.75968516287</v>
      </c>
      <c r="P750" s="2331"/>
      <c r="Q750" s="2328">
        <v>3720</v>
      </c>
      <c r="R750" s="2329">
        <v>126.295431930017</v>
      </c>
      <c r="S750" s="2330"/>
      <c r="T750" s="2325">
        <v>3720</v>
      </c>
      <c r="U750" s="2326">
        <v>3567.9731080925499</v>
      </c>
      <c r="V750" s="2331"/>
      <c r="W750" s="2332">
        <v>3720</v>
      </c>
      <c r="X750" s="2329">
        <v>178.77919737485101</v>
      </c>
      <c r="Y750" s="2330"/>
      <c r="Z750" s="2333">
        <v>3720</v>
      </c>
      <c r="AA750" s="2326">
        <v>2181.1616296676998</v>
      </c>
      <c r="AB750" s="2331"/>
      <c r="AC750" s="2332">
        <v>3720</v>
      </c>
      <c r="AD750" s="2329">
        <v>141.54334120549299</v>
      </c>
      <c r="AE750" s="2330"/>
      <c r="AF750" s="2334">
        <v>3720</v>
      </c>
      <c r="AG750" s="2335">
        <f t="shared" si="24"/>
        <v>1939.5653653067234</v>
      </c>
      <c r="AH750" s="2336"/>
      <c r="AI750" s="2334">
        <v>3720</v>
      </c>
      <c r="AJ750" s="2337">
        <f t="shared" si="25"/>
        <v>135.32332097892882</v>
      </c>
    </row>
    <row r="751" spans="2:36" x14ac:dyDescent="0.25">
      <c r="B751" s="2325">
        <v>3725</v>
      </c>
      <c r="C751" s="2326">
        <v>1394.5966030872603</v>
      </c>
      <c r="D751" s="2327"/>
      <c r="E751" s="2328">
        <v>3725</v>
      </c>
      <c r="F751" s="2329">
        <v>125.74586258459885</v>
      </c>
      <c r="G751" s="2330"/>
      <c r="H751" s="2325">
        <v>3725</v>
      </c>
      <c r="I751" s="2326">
        <v>957.15424504372311</v>
      </c>
      <c r="J751" s="2331"/>
      <c r="K751" s="2328">
        <v>3725</v>
      </c>
      <c r="L751" s="2329">
        <v>104.92025116521489</v>
      </c>
      <c r="M751" s="2330"/>
      <c r="N751" s="2325">
        <v>3725</v>
      </c>
      <c r="O751" s="2326">
        <v>1600.9594668822779</v>
      </c>
      <c r="P751" s="2331"/>
      <c r="Q751" s="2328">
        <v>3725</v>
      </c>
      <c r="R751" s="2329">
        <v>126.63090455806397</v>
      </c>
      <c r="S751" s="2330"/>
      <c r="T751" s="2325">
        <v>3725</v>
      </c>
      <c r="U751" s="2326">
        <v>3571.7764365267658</v>
      </c>
      <c r="V751" s="2331"/>
      <c r="W751" s="2332">
        <v>3725</v>
      </c>
      <c r="X751" s="2329">
        <v>179.11189667026804</v>
      </c>
      <c r="Y751" s="2330"/>
      <c r="Z751" s="2333">
        <v>3725</v>
      </c>
      <c r="AA751" s="2326">
        <v>2143.7291082881866</v>
      </c>
      <c r="AB751" s="2331"/>
      <c r="AC751" s="2332">
        <v>3725</v>
      </c>
      <c r="AD751" s="2329">
        <v>140.76657076361789</v>
      </c>
      <c r="AE751" s="2330"/>
      <c r="AF751" s="2334">
        <v>3725</v>
      </c>
      <c r="AG751" s="2335">
        <f t="shared" si="24"/>
        <v>1933.643171965643</v>
      </c>
      <c r="AH751" s="2336"/>
      <c r="AI751" s="2334">
        <v>3725</v>
      </c>
      <c r="AJ751" s="2337">
        <f t="shared" si="25"/>
        <v>135.43509714835272</v>
      </c>
    </row>
    <row r="752" spans="2:36" x14ac:dyDescent="0.25">
      <c r="B752" s="2325">
        <v>3730</v>
      </c>
      <c r="C752" s="2326">
        <v>1394.3487601379968</v>
      </c>
      <c r="D752" s="2327"/>
      <c r="E752" s="2328">
        <v>3730</v>
      </c>
      <c r="F752" s="2329">
        <v>125.66217703437707</v>
      </c>
      <c r="G752" s="2330"/>
      <c r="H752" s="2325">
        <v>3730</v>
      </c>
      <c r="I752" s="2326">
        <v>956.73699945120518</v>
      </c>
      <c r="J752" s="2331"/>
      <c r="K752" s="2328">
        <v>3730</v>
      </c>
      <c r="L752" s="2329">
        <v>104.84650687568335</v>
      </c>
      <c r="M752" s="2330"/>
      <c r="N752" s="2325">
        <v>3730</v>
      </c>
      <c r="O752" s="2326">
        <v>1600.6764946418962</v>
      </c>
      <c r="P752" s="2331"/>
      <c r="Q752" s="2328">
        <v>3730</v>
      </c>
      <c r="R752" s="2329">
        <v>126.55178229806573</v>
      </c>
      <c r="S752" s="2330"/>
      <c r="T752" s="2325">
        <v>3730</v>
      </c>
      <c r="U752" s="2326">
        <v>3570.8818366963005</v>
      </c>
      <c r="V752" s="2331"/>
      <c r="W752" s="2332">
        <v>3730</v>
      </c>
      <c r="X752" s="2329">
        <v>179.03347494464205</v>
      </c>
      <c r="Y752" s="2330"/>
      <c r="Z752" s="2333">
        <v>3730</v>
      </c>
      <c r="AA752" s="2326">
        <v>2152.5269203735252</v>
      </c>
      <c r="AB752" s="2331"/>
      <c r="AC752" s="2332">
        <v>3730</v>
      </c>
      <c r="AD752" s="2329">
        <v>140.94897058074733</v>
      </c>
      <c r="AE752" s="2330"/>
      <c r="AF752" s="2334">
        <v>3730</v>
      </c>
      <c r="AG752" s="2335">
        <f t="shared" si="24"/>
        <v>1935.0342022601849</v>
      </c>
      <c r="AH752" s="2336"/>
      <c r="AI752" s="2334">
        <v>3730</v>
      </c>
      <c r="AJ752" s="2337">
        <f t="shared" si="25"/>
        <v>135.4085823467031</v>
      </c>
    </row>
    <row r="753" spans="2:36" x14ac:dyDescent="0.25">
      <c r="B753" s="2325">
        <v>3735</v>
      </c>
      <c r="C753" s="2326">
        <v>1394.1023172866308</v>
      </c>
      <c r="D753" s="2327"/>
      <c r="E753" s="2328">
        <v>3735</v>
      </c>
      <c r="F753" s="2329">
        <v>125.57882950465842</v>
      </c>
      <c r="G753" s="2330"/>
      <c r="H753" s="2325">
        <v>3735</v>
      </c>
      <c r="I753" s="2326">
        <v>956.32141978143625</v>
      </c>
      <c r="J753" s="2331"/>
      <c r="K753" s="2328">
        <v>3735</v>
      </c>
      <c r="L753" s="2329">
        <v>104.77305748802713</v>
      </c>
      <c r="M753" s="2330"/>
      <c r="N753" s="2325">
        <v>3735</v>
      </c>
      <c r="O753" s="2326">
        <v>1600.3946542904778</v>
      </c>
      <c r="P753" s="2331"/>
      <c r="Q753" s="2328">
        <v>3735</v>
      </c>
      <c r="R753" s="2329">
        <v>126.47297652710739</v>
      </c>
      <c r="S753" s="2330"/>
      <c r="T753" s="2325">
        <v>3735</v>
      </c>
      <c r="U753" s="2326">
        <v>3569.9879995347269</v>
      </c>
      <c r="V753" s="2331"/>
      <c r="W753" s="2332">
        <v>3735</v>
      </c>
      <c r="X753" s="2329">
        <v>178.9553130326903</v>
      </c>
      <c r="Y753" s="2330"/>
      <c r="Z753" s="2333">
        <v>3735</v>
      </c>
      <c r="AA753" s="2326">
        <v>2161.3252331947042</v>
      </c>
      <c r="AB753" s="2331"/>
      <c r="AC753" s="2332">
        <v>3735</v>
      </c>
      <c r="AD753" s="2329">
        <v>141.13157346800031</v>
      </c>
      <c r="AE753" s="2330"/>
      <c r="AF753" s="2334">
        <v>3735</v>
      </c>
      <c r="AG753" s="2335">
        <f t="shared" si="24"/>
        <v>1936.4263248175951</v>
      </c>
      <c r="AH753" s="2336"/>
      <c r="AI753" s="2334">
        <v>3735</v>
      </c>
      <c r="AJ753" s="2337">
        <f t="shared" si="25"/>
        <v>135.38235000409671</v>
      </c>
    </row>
    <row r="754" spans="2:36" x14ac:dyDescent="0.25">
      <c r="B754" s="2325">
        <v>3740</v>
      </c>
      <c r="C754" s="2326">
        <v>1393.5427799363199</v>
      </c>
      <c r="D754" s="2327"/>
      <c r="E754" s="2328">
        <v>3740</v>
      </c>
      <c r="F754" s="2329">
        <v>125.389538508954</v>
      </c>
      <c r="G754" s="2330"/>
      <c r="H754" s="2325">
        <v>3740</v>
      </c>
      <c r="I754" s="2326">
        <v>955.37758690106102</v>
      </c>
      <c r="J754" s="2331"/>
      <c r="K754" s="2328">
        <v>3740</v>
      </c>
      <c r="L754" s="2329">
        <v>104.606245022286</v>
      </c>
      <c r="M754" s="2330"/>
      <c r="N754" s="2325">
        <v>3740</v>
      </c>
      <c r="O754" s="2326">
        <v>1599.75456079284</v>
      </c>
      <c r="P754" s="2331"/>
      <c r="Q754" s="2328">
        <v>3740</v>
      </c>
      <c r="R754" s="2329">
        <v>126.293999097818</v>
      </c>
      <c r="S754" s="2330"/>
      <c r="T754" s="2325">
        <v>3740</v>
      </c>
      <c r="U754" s="2326">
        <v>3567.9568565077998</v>
      </c>
      <c r="V754" s="2331"/>
      <c r="W754" s="2332">
        <v>3740</v>
      </c>
      <c r="X754" s="2329">
        <v>178.777776249179</v>
      </c>
      <c r="Y754" s="2330"/>
      <c r="Z754" s="2333">
        <v>3740</v>
      </c>
      <c r="AA754" s="2326">
        <v>2181.3215989917198</v>
      </c>
      <c r="AB754" s="2331"/>
      <c r="AC754" s="2332">
        <v>3740</v>
      </c>
      <c r="AD754" s="2329">
        <v>141.54666125798801</v>
      </c>
      <c r="AE754" s="2330"/>
      <c r="AF754" s="2334">
        <v>3740</v>
      </c>
      <c r="AG754" s="2335">
        <f t="shared" si="24"/>
        <v>1939.5906766259482</v>
      </c>
      <c r="AH754" s="2336"/>
      <c r="AI754" s="2334">
        <v>3740</v>
      </c>
      <c r="AJ754" s="2337">
        <f t="shared" si="25"/>
        <v>135.32284402724503</v>
      </c>
    </row>
    <row r="755" spans="2:36" x14ac:dyDescent="0.25">
      <c r="B755" s="2325">
        <v>3745</v>
      </c>
      <c r="C755" s="2326">
        <v>1393.5382991572101</v>
      </c>
      <c r="D755" s="2327"/>
      <c r="E755" s="2328">
        <v>3745</v>
      </c>
      <c r="F755" s="2329">
        <v>125.388023099322</v>
      </c>
      <c r="G755" s="2330"/>
      <c r="H755" s="2325">
        <v>3745</v>
      </c>
      <c r="I755" s="2326">
        <v>955.37003090706503</v>
      </c>
      <c r="J755" s="2331"/>
      <c r="K755" s="2328">
        <v>3745</v>
      </c>
      <c r="L755" s="2329">
        <v>104.604909578874</v>
      </c>
      <c r="M755" s="2330"/>
      <c r="N755" s="2325">
        <v>3745</v>
      </c>
      <c r="O755" s="2326">
        <v>1599.74943642281</v>
      </c>
      <c r="P755" s="2331"/>
      <c r="Q755" s="2328">
        <v>3745</v>
      </c>
      <c r="R755" s="2329">
        <v>126.292566265619</v>
      </c>
      <c r="S755" s="2330"/>
      <c r="T755" s="2325">
        <v>3745</v>
      </c>
      <c r="U755" s="2326">
        <v>3567.9406049230402</v>
      </c>
      <c r="V755" s="2331"/>
      <c r="W755" s="2332">
        <v>3745</v>
      </c>
      <c r="X755" s="2329">
        <v>178.77635512350699</v>
      </c>
      <c r="Y755" s="2330"/>
      <c r="Z755" s="2333">
        <v>3745</v>
      </c>
      <c r="AA755" s="2326">
        <v>2181.4815683157399</v>
      </c>
      <c r="AB755" s="2331"/>
      <c r="AC755" s="2332">
        <v>3745</v>
      </c>
      <c r="AD755" s="2329">
        <v>141.54998131048399</v>
      </c>
      <c r="AE755" s="2330"/>
      <c r="AF755" s="2334">
        <v>3745</v>
      </c>
      <c r="AG755" s="2335">
        <f t="shared" si="24"/>
        <v>1939.6159879451729</v>
      </c>
      <c r="AH755" s="2336"/>
      <c r="AI755" s="2334">
        <v>3745</v>
      </c>
      <c r="AJ755" s="2337">
        <f t="shared" si="25"/>
        <v>135.3223670755612</v>
      </c>
    </row>
    <row r="756" spans="2:36" x14ac:dyDescent="0.25">
      <c r="B756" s="2325">
        <v>3750</v>
      </c>
      <c r="C756" s="2326">
        <v>1393.53381837809</v>
      </c>
      <c r="D756" s="2327"/>
      <c r="E756" s="2328">
        <v>3750</v>
      </c>
      <c r="F756" s="2329">
        <v>125.386507689691</v>
      </c>
      <c r="G756" s="2330"/>
      <c r="H756" s="2325">
        <v>3750</v>
      </c>
      <c r="I756" s="2326">
        <v>955.36247491306904</v>
      </c>
      <c r="J756" s="2331"/>
      <c r="K756" s="2328">
        <v>3750</v>
      </c>
      <c r="L756" s="2329">
        <v>104.603574135462</v>
      </c>
      <c r="M756" s="2330"/>
      <c r="N756" s="2325">
        <v>3750</v>
      </c>
      <c r="O756" s="2326">
        <v>1599.7443120527901</v>
      </c>
      <c r="P756" s="2331"/>
      <c r="Q756" s="2328">
        <v>3750</v>
      </c>
      <c r="R756" s="2329">
        <v>126.29113343342</v>
      </c>
      <c r="S756" s="2330"/>
      <c r="T756" s="2325">
        <v>3750</v>
      </c>
      <c r="U756" s="2326">
        <v>3567.9243533382901</v>
      </c>
      <c r="V756" s="2331"/>
      <c r="W756" s="2332">
        <v>3750</v>
      </c>
      <c r="X756" s="2329">
        <v>178.77493399783501</v>
      </c>
      <c r="Y756" s="2330"/>
      <c r="Z756" s="2333">
        <v>3750</v>
      </c>
      <c r="AA756" s="2326">
        <v>2181.6415376397599</v>
      </c>
      <c r="AB756" s="2331"/>
      <c r="AC756" s="2332">
        <v>3750</v>
      </c>
      <c r="AD756" s="2329">
        <v>141.553301362979</v>
      </c>
      <c r="AE756" s="2330"/>
      <c r="AF756" s="2334">
        <v>3750</v>
      </c>
      <c r="AG756" s="2335">
        <f t="shared" si="24"/>
        <v>1939.6412992644</v>
      </c>
      <c r="AH756" s="2336"/>
      <c r="AI756" s="2334">
        <v>3750</v>
      </c>
      <c r="AJ756" s="2337">
        <f t="shared" si="25"/>
        <v>135.32189012387741</v>
      </c>
    </row>
    <row r="757" spans="2:36" x14ac:dyDescent="0.25">
      <c r="B757" s="2325">
        <v>3755</v>
      </c>
      <c r="C757" s="2326">
        <v>1393.52933759897</v>
      </c>
      <c r="D757" s="2327"/>
      <c r="E757" s="2328">
        <v>3755</v>
      </c>
      <c r="F757" s="2329">
        <v>125.38499228006</v>
      </c>
      <c r="G757" s="2330"/>
      <c r="H757" s="2325">
        <v>3755</v>
      </c>
      <c r="I757" s="2326">
        <v>955.35491891907395</v>
      </c>
      <c r="J757" s="2331"/>
      <c r="K757" s="2328">
        <v>3755</v>
      </c>
      <c r="L757" s="2329">
        <v>104.60223869204999</v>
      </c>
      <c r="M757" s="2330"/>
      <c r="N757" s="2325">
        <v>3755</v>
      </c>
      <c r="O757" s="2326">
        <v>1599.7391876827601</v>
      </c>
      <c r="P757" s="2331"/>
      <c r="Q757" s="2328">
        <v>3755</v>
      </c>
      <c r="R757" s="2329">
        <v>126.28970060122001</v>
      </c>
      <c r="S757" s="2330"/>
      <c r="T757" s="2325">
        <v>3755</v>
      </c>
      <c r="U757" s="2326">
        <v>3567.90810175353</v>
      </c>
      <c r="V757" s="2331"/>
      <c r="W757" s="2332">
        <v>3755</v>
      </c>
      <c r="X757" s="2329">
        <v>178.773512872163</v>
      </c>
      <c r="Y757" s="2330"/>
      <c r="Z757" s="2333">
        <v>3755</v>
      </c>
      <c r="AA757" s="2326">
        <v>2181.80150696378</v>
      </c>
      <c r="AB757" s="2331"/>
      <c r="AC757" s="2332">
        <v>3755</v>
      </c>
      <c r="AD757" s="2329">
        <v>141.55662141547501</v>
      </c>
      <c r="AE757" s="2330"/>
      <c r="AF757" s="2334">
        <v>3755</v>
      </c>
      <c r="AG757" s="2335">
        <f t="shared" si="24"/>
        <v>1939.666610583623</v>
      </c>
      <c r="AH757" s="2336"/>
      <c r="AI757" s="2334">
        <v>3755</v>
      </c>
      <c r="AJ757" s="2337">
        <f t="shared" si="25"/>
        <v>135.32141317219359</v>
      </c>
    </row>
    <row r="758" spans="2:36" x14ac:dyDescent="0.25">
      <c r="B758" s="2325">
        <v>3760</v>
      </c>
      <c r="C758" s="2326">
        <v>1393.5248568198599</v>
      </c>
      <c r="D758" s="2327"/>
      <c r="E758" s="2328">
        <v>3760</v>
      </c>
      <c r="F758" s="2329">
        <v>125.38347687042901</v>
      </c>
      <c r="G758" s="2330"/>
      <c r="H758" s="2325">
        <v>3760</v>
      </c>
      <c r="I758" s="2326">
        <v>955.34736292507796</v>
      </c>
      <c r="J758" s="2331"/>
      <c r="K758" s="2328">
        <v>3760</v>
      </c>
      <c r="L758" s="2329">
        <v>104.60090324863801</v>
      </c>
      <c r="M758" s="2330"/>
      <c r="N758" s="2325">
        <v>3760</v>
      </c>
      <c r="O758" s="2326">
        <v>1599.7340633127401</v>
      </c>
      <c r="P758" s="2331"/>
      <c r="Q758" s="2328">
        <v>3760</v>
      </c>
      <c r="R758" s="2329">
        <v>126.288267769021</v>
      </c>
      <c r="S758" s="2330"/>
      <c r="T758" s="2325">
        <v>3760</v>
      </c>
      <c r="U758" s="2326">
        <v>3567.8918501687699</v>
      </c>
      <c r="V758" s="2331"/>
      <c r="W758" s="2332">
        <v>3760</v>
      </c>
      <c r="X758" s="2329">
        <v>178.77209174649099</v>
      </c>
      <c r="Y758" s="2330"/>
      <c r="Z758" s="2333">
        <v>3760</v>
      </c>
      <c r="AA758" s="2326">
        <v>2181.96147628781</v>
      </c>
      <c r="AB758" s="2331"/>
      <c r="AC758" s="2332">
        <v>3760</v>
      </c>
      <c r="AD758" s="2329">
        <v>141.55994146796999</v>
      </c>
      <c r="AE758" s="2330"/>
      <c r="AF758" s="2334">
        <v>3760</v>
      </c>
      <c r="AG758" s="2335">
        <f t="shared" si="24"/>
        <v>1939.6919219028518</v>
      </c>
      <c r="AH758" s="2336"/>
      <c r="AI758" s="2334">
        <v>3760</v>
      </c>
      <c r="AJ758" s="2337">
        <f t="shared" si="25"/>
        <v>135.32093622050979</v>
      </c>
    </row>
    <row r="759" spans="2:36" x14ac:dyDescent="0.25">
      <c r="B759" s="2325">
        <v>3765</v>
      </c>
      <c r="C759" s="2326">
        <v>1393.5203760407401</v>
      </c>
      <c r="D759" s="2327"/>
      <c r="E759" s="2328">
        <v>3765</v>
      </c>
      <c r="F759" s="2329">
        <v>125.381961460797</v>
      </c>
      <c r="G759" s="2330"/>
      <c r="H759" s="2325">
        <v>3765</v>
      </c>
      <c r="I759" s="2326">
        <v>955.33980693108197</v>
      </c>
      <c r="J759" s="2331"/>
      <c r="K759" s="2328">
        <v>3765</v>
      </c>
      <c r="L759" s="2329">
        <v>104.599567805226</v>
      </c>
      <c r="M759" s="2330"/>
      <c r="N759" s="2325">
        <v>3765</v>
      </c>
      <c r="O759" s="2326">
        <v>1599.7289389427101</v>
      </c>
      <c r="P759" s="2331"/>
      <c r="Q759" s="2328">
        <v>3765</v>
      </c>
      <c r="R759" s="2329">
        <v>126.286834936822</v>
      </c>
      <c r="S759" s="2330"/>
      <c r="T759" s="2325">
        <v>3765</v>
      </c>
      <c r="U759" s="2326">
        <v>3567.8755985840198</v>
      </c>
      <c r="V759" s="2331"/>
      <c r="W759" s="2332">
        <v>3765</v>
      </c>
      <c r="X759" s="2329">
        <v>178.770670620819</v>
      </c>
      <c r="Y759" s="2330"/>
      <c r="Z759" s="2333">
        <v>3765</v>
      </c>
      <c r="AA759" s="2326">
        <v>2182.12144561183</v>
      </c>
      <c r="AB759" s="2331"/>
      <c r="AC759" s="2332">
        <v>3765</v>
      </c>
      <c r="AD759" s="2329">
        <v>141.563261520466</v>
      </c>
      <c r="AE759" s="2330"/>
      <c r="AF759" s="2334">
        <v>3765</v>
      </c>
      <c r="AG759" s="2335">
        <f t="shared" si="24"/>
        <v>1939.7172332220766</v>
      </c>
      <c r="AH759" s="2336"/>
      <c r="AI759" s="2334">
        <v>3765</v>
      </c>
      <c r="AJ759" s="2337">
        <f t="shared" si="25"/>
        <v>135.320459268826</v>
      </c>
    </row>
    <row r="760" spans="2:36" x14ac:dyDescent="0.25">
      <c r="B760" s="2325">
        <v>3770</v>
      </c>
      <c r="C760" s="2326">
        <v>1393.51589526163</v>
      </c>
      <c r="D760" s="2327"/>
      <c r="E760" s="2328">
        <v>3770</v>
      </c>
      <c r="F760" s="2329">
        <v>125.380446051166</v>
      </c>
      <c r="G760" s="2330"/>
      <c r="H760" s="2325">
        <v>3770</v>
      </c>
      <c r="I760" s="2326">
        <v>955.33225093708597</v>
      </c>
      <c r="J760" s="2331"/>
      <c r="K760" s="2328">
        <v>3770</v>
      </c>
      <c r="L760" s="2329">
        <v>104.598232361814</v>
      </c>
      <c r="M760" s="2330"/>
      <c r="N760" s="2325">
        <v>3770</v>
      </c>
      <c r="O760" s="2326">
        <v>1599.7238145726801</v>
      </c>
      <c r="P760" s="2331"/>
      <c r="Q760" s="2328">
        <v>3770</v>
      </c>
      <c r="R760" s="2329">
        <v>126.285402104623</v>
      </c>
      <c r="S760" s="2330"/>
      <c r="T760" s="2325">
        <v>3770</v>
      </c>
      <c r="U760" s="2326">
        <v>3567.8593469992602</v>
      </c>
      <c r="V760" s="2331"/>
      <c r="W760" s="2332">
        <v>3770</v>
      </c>
      <c r="X760" s="2329">
        <v>178.76924949514799</v>
      </c>
      <c r="Y760" s="2330"/>
      <c r="Z760" s="2333">
        <v>3770</v>
      </c>
      <c r="AA760" s="2326">
        <v>2182.2814149358501</v>
      </c>
      <c r="AB760" s="2331"/>
      <c r="AC760" s="2332">
        <v>3770</v>
      </c>
      <c r="AD760" s="2329">
        <v>141.56658157296101</v>
      </c>
      <c r="AE760" s="2330"/>
      <c r="AF760" s="2334">
        <v>3770</v>
      </c>
      <c r="AG760" s="2335">
        <f t="shared" si="24"/>
        <v>1939.7425445413014</v>
      </c>
      <c r="AH760" s="2336"/>
      <c r="AI760" s="2334">
        <v>3770</v>
      </c>
      <c r="AJ760" s="2337">
        <f t="shared" si="25"/>
        <v>135.3199823171424</v>
      </c>
    </row>
    <row r="761" spans="2:36" x14ac:dyDescent="0.25">
      <c r="B761" s="2325">
        <v>3775</v>
      </c>
      <c r="C761" s="2326">
        <v>1393.51141448251</v>
      </c>
      <c r="D761" s="2327"/>
      <c r="E761" s="2328">
        <v>3775</v>
      </c>
      <c r="F761" s="2329">
        <v>125.37893064153501</v>
      </c>
      <c r="G761" s="2330"/>
      <c r="H761" s="2325">
        <v>3775</v>
      </c>
      <c r="I761" s="2326">
        <v>955.32469494308998</v>
      </c>
      <c r="J761" s="2331"/>
      <c r="K761" s="2328">
        <v>3775</v>
      </c>
      <c r="L761" s="2329">
        <v>104.596896918402</v>
      </c>
      <c r="M761" s="2330"/>
      <c r="N761" s="2325">
        <v>3775</v>
      </c>
      <c r="O761" s="2326">
        <v>1599.7186902026599</v>
      </c>
      <c r="P761" s="2331"/>
      <c r="Q761" s="2328">
        <v>3775</v>
      </c>
      <c r="R761" s="2329">
        <v>126.28396927242299</v>
      </c>
      <c r="S761" s="2330"/>
      <c r="T761" s="2325">
        <v>3775</v>
      </c>
      <c r="U761" s="2326">
        <v>3567.8430954145101</v>
      </c>
      <c r="V761" s="2331"/>
      <c r="W761" s="2332">
        <v>3775</v>
      </c>
      <c r="X761" s="2329">
        <v>178.76782836947601</v>
      </c>
      <c r="Y761" s="2330"/>
      <c r="Z761" s="2333">
        <v>3775</v>
      </c>
      <c r="AA761" s="2326">
        <v>2182.4413842598701</v>
      </c>
      <c r="AB761" s="2331"/>
      <c r="AC761" s="2332">
        <v>3775</v>
      </c>
      <c r="AD761" s="2329">
        <v>141.56990162545699</v>
      </c>
      <c r="AE761" s="2330"/>
      <c r="AF761" s="2334">
        <v>3775</v>
      </c>
      <c r="AG761" s="2335">
        <f t="shared" si="24"/>
        <v>1939.767855860528</v>
      </c>
      <c r="AH761" s="2336"/>
      <c r="AI761" s="2334">
        <v>3775</v>
      </c>
      <c r="AJ761" s="2337">
        <f t="shared" si="25"/>
        <v>135.31950536545861</v>
      </c>
    </row>
    <row r="762" spans="2:36" x14ac:dyDescent="0.25">
      <c r="B762" s="2325">
        <v>3780</v>
      </c>
      <c r="C762" s="2326">
        <v>1393.5069337033999</v>
      </c>
      <c r="D762" s="2327"/>
      <c r="E762" s="2328">
        <v>3780</v>
      </c>
      <c r="F762" s="2329">
        <v>125.377415231904</v>
      </c>
      <c r="G762" s="2330"/>
      <c r="H762" s="2325">
        <v>3780</v>
      </c>
      <c r="I762" s="2326">
        <v>955.31713894909501</v>
      </c>
      <c r="J762" s="2331"/>
      <c r="K762" s="2328">
        <v>3780</v>
      </c>
      <c r="L762" s="2329">
        <v>104.59556147499001</v>
      </c>
      <c r="M762" s="2330"/>
      <c r="N762" s="2325">
        <v>3780</v>
      </c>
      <c r="O762" s="2326">
        <v>1599.7135658326299</v>
      </c>
      <c r="P762" s="2331"/>
      <c r="Q762" s="2328">
        <v>3780</v>
      </c>
      <c r="R762" s="2329">
        <v>126.28253644022401</v>
      </c>
      <c r="S762" s="2330"/>
      <c r="T762" s="2325">
        <v>3780</v>
      </c>
      <c r="U762" s="2326">
        <v>3567.82684382975</v>
      </c>
      <c r="V762" s="2331"/>
      <c r="W762" s="2332">
        <v>3780</v>
      </c>
      <c r="X762" s="2329">
        <v>178.766407243804</v>
      </c>
      <c r="Y762" s="2330"/>
      <c r="Z762" s="2333">
        <v>3780</v>
      </c>
      <c r="AA762" s="2326">
        <v>2182.6013535838902</v>
      </c>
      <c r="AB762" s="2331"/>
      <c r="AC762" s="2332">
        <v>3780</v>
      </c>
      <c r="AD762" s="2329">
        <v>141.57322167795201</v>
      </c>
      <c r="AE762" s="2330"/>
      <c r="AF762" s="2334">
        <v>3780</v>
      </c>
      <c r="AG762" s="2335">
        <f t="shared" si="24"/>
        <v>1939.793167179753</v>
      </c>
      <c r="AH762" s="2336"/>
      <c r="AI762" s="2334">
        <v>3780</v>
      </c>
      <c r="AJ762" s="2337">
        <f t="shared" si="25"/>
        <v>135.31902841377479</v>
      </c>
    </row>
    <row r="763" spans="2:36" x14ac:dyDescent="0.25">
      <c r="B763" s="2325">
        <v>3785</v>
      </c>
      <c r="C763" s="2326">
        <v>1393.5024529242801</v>
      </c>
      <c r="D763" s="2327"/>
      <c r="E763" s="2328">
        <v>3785</v>
      </c>
      <c r="F763" s="2329">
        <v>125.375899822272</v>
      </c>
      <c r="G763" s="2330"/>
      <c r="H763" s="2325">
        <v>3785</v>
      </c>
      <c r="I763" s="2326">
        <v>955.30958295509902</v>
      </c>
      <c r="J763" s="2331"/>
      <c r="K763" s="2328">
        <v>3785</v>
      </c>
      <c r="L763" s="2329">
        <v>104.594226031579</v>
      </c>
      <c r="M763" s="2330"/>
      <c r="N763" s="2325">
        <v>3785</v>
      </c>
      <c r="O763" s="2326">
        <v>1599.7084414626099</v>
      </c>
      <c r="P763" s="2331"/>
      <c r="Q763" s="2328">
        <v>3785</v>
      </c>
      <c r="R763" s="2329">
        <v>126.28110360802501</v>
      </c>
      <c r="S763" s="2330"/>
      <c r="T763" s="2325">
        <v>3785</v>
      </c>
      <c r="U763" s="2326">
        <v>3567.8105922449899</v>
      </c>
      <c r="V763" s="2331"/>
      <c r="W763" s="2332">
        <v>3785</v>
      </c>
      <c r="X763" s="2329">
        <v>178.76498611813199</v>
      </c>
      <c r="Y763" s="2330"/>
      <c r="Z763" s="2333">
        <v>3785</v>
      </c>
      <c r="AA763" s="2326">
        <v>2182.7613229079102</v>
      </c>
      <c r="AB763" s="2331"/>
      <c r="AC763" s="2332">
        <v>3785</v>
      </c>
      <c r="AD763" s="2329">
        <v>141.57654173044801</v>
      </c>
      <c r="AE763" s="2330"/>
      <c r="AF763" s="2334">
        <v>3785</v>
      </c>
      <c r="AG763" s="2335">
        <f t="shared" si="24"/>
        <v>1939.8184784989778</v>
      </c>
      <c r="AH763" s="2336"/>
      <c r="AI763" s="2334">
        <v>3785</v>
      </c>
      <c r="AJ763" s="2337">
        <f t="shared" si="25"/>
        <v>135.31855146209122</v>
      </c>
    </row>
    <row r="764" spans="2:36" x14ac:dyDescent="0.25">
      <c r="B764" s="2325">
        <v>3790</v>
      </c>
      <c r="C764" s="2326">
        <v>1394.5966030872603</v>
      </c>
      <c r="D764" s="2327"/>
      <c r="E764" s="2328">
        <v>3790</v>
      </c>
      <c r="F764" s="2329">
        <v>125.74586258459885</v>
      </c>
      <c r="G764" s="2330"/>
      <c r="H764" s="2325">
        <v>3790</v>
      </c>
      <c r="I764" s="2326">
        <v>957.15424504372311</v>
      </c>
      <c r="J764" s="2331"/>
      <c r="K764" s="2328">
        <v>3790</v>
      </c>
      <c r="L764" s="2329">
        <v>104.92025116521489</v>
      </c>
      <c r="M764" s="2330"/>
      <c r="N764" s="2325">
        <v>3790</v>
      </c>
      <c r="O764" s="2326">
        <v>1600.9594668822779</v>
      </c>
      <c r="P764" s="2331"/>
      <c r="Q764" s="2328">
        <v>3790</v>
      </c>
      <c r="R764" s="2329">
        <v>126.63090455806397</v>
      </c>
      <c r="S764" s="2330"/>
      <c r="T764" s="2325">
        <v>3790</v>
      </c>
      <c r="U764" s="2326">
        <v>3571.7764365267658</v>
      </c>
      <c r="V764" s="2331"/>
      <c r="W764" s="2332">
        <v>3790</v>
      </c>
      <c r="X764" s="2329">
        <v>179.11189667026804</v>
      </c>
      <c r="Y764" s="2330"/>
      <c r="Z764" s="2333">
        <v>3790</v>
      </c>
      <c r="AA764" s="2326">
        <v>2143.7291082881866</v>
      </c>
      <c r="AB764" s="2331"/>
      <c r="AC764" s="2332">
        <v>3790</v>
      </c>
      <c r="AD764" s="2329">
        <v>140.76657076361789</v>
      </c>
      <c r="AE764" s="2330"/>
      <c r="AF764" s="2334">
        <v>3790</v>
      </c>
      <c r="AG764" s="2335">
        <f t="shared" si="24"/>
        <v>1933.643171965643</v>
      </c>
      <c r="AH764" s="2336"/>
      <c r="AI764" s="2334">
        <v>3790</v>
      </c>
      <c r="AJ764" s="2337">
        <f t="shared" si="25"/>
        <v>135.43509714835272</v>
      </c>
    </row>
    <row r="765" spans="2:36" x14ac:dyDescent="0.25">
      <c r="B765" s="2325">
        <v>3795</v>
      </c>
      <c r="C765" s="2326">
        <v>1394.3487601379968</v>
      </c>
      <c r="D765" s="2327"/>
      <c r="E765" s="2328">
        <v>3795</v>
      </c>
      <c r="F765" s="2329">
        <v>125.66217703437707</v>
      </c>
      <c r="G765" s="2330"/>
      <c r="H765" s="2325">
        <v>3795</v>
      </c>
      <c r="I765" s="2326">
        <v>956.73699945120518</v>
      </c>
      <c r="J765" s="2331"/>
      <c r="K765" s="2328">
        <v>3795</v>
      </c>
      <c r="L765" s="2329">
        <v>104.84650687568335</v>
      </c>
      <c r="M765" s="2330"/>
      <c r="N765" s="2325">
        <v>3795</v>
      </c>
      <c r="O765" s="2326">
        <v>1600.6764946418962</v>
      </c>
      <c r="P765" s="2331"/>
      <c r="Q765" s="2328">
        <v>3795</v>
      </c>
      <c r="R765" s="2329">
        <v>126.55178229806573</v>
      </c>
      <c r="S765" s="2330"/>
      <c r="T765" s="2325">
        <v>3795</v>
      </c>
      <c r="U765" s="2326">
        <v>3570.8818366963005</v>
      </c>
      <c r="V765" s="2331"/>
      <c r="W765" s="2332">
        <v>3795</v>
      </c>
      <c r="X765" s="2329">
        <v>179.03347494464205</v>
      </c>
      <c r="Y765" s="2330"/>
      <c r="Z765" s="2333">
        <v>3795</v>
      </c>
      <c r="AA765" s="2326">
        <v>2152.5269203735252</v>
      </c>
      <c r="AB765" s="2331"/>
      <c r="AC765" s="2332">
        <v>3795</v>
      </c>
      <c r="AD765" s="2329">
        <v>140.94897058074733</v>
      </c>
      <c r="AE765" s="2330"/>
      <c r="AF765" s="2334">
        <v>3795</v>
      </c>
      <c r="AG765" s="2335">
        <f t="shared" si="24"/>
        <v>1935.0342022601849</v>
      </c>
      <c r="AH765" s="2336"/>
      <c r="AI765" s="2334">
        <v>3795</v>
      </c>
      <c r="AJ765" s="2337">
        <f t="shared" si="25"/>
        <v>135.4085823467031</v>
      </c>
    </row>
    <row r="766" spans="2:36" x14ac:dyDescent="0.25">
      <c r="B766" s="2325">
        <v>3800</v>
      </c>
      <c r="C766" s="2326">
        <v>1394.1023172866308</v>
      </c>
      <c r="D766" s="2327"/>
      <c r="E766" s="2328">
        <v>3800</v>
      </c>
      <c r="F766" s="2329">
        <v>125.57882950465842</v>
      </c>
      <c r="G766" s="2330"/>
      <c r="H766" s="2325">
        <v>3800</v>
      </c>
      <c r="I766" s="2326">
        <v>956.32141978143625</v>
      </c>
      <c r="J766" s="2331"/>
      <c r="K766" s="2328">
        <v>3800</v>
      </c>
      <c r="L766" s="2329">
        <v>104.77305748802713</v>
      </c>
      <c r="M766" s="2330"/>
      <c r="N766" s="2325">
        <v>3800</v>
      </c>
      <c r="O766" s="2326">
        <v>1600.3946542904778</v>
      </c>
      <c r="P766" s="2331"/>
      <c r="Q766" s="2328">
        <v>3800</v>
      </c>
      <c r="R766" s="2329">
        <v>126.47297652710739</v>
      </c>
      <c r="S766" s="2330"/>
      <c r="T766" s="2325">
        <v>3800</v>
      </c>
      <c r="U766" s="2326">
        <v>3569.9879995347269</v>
      </c>
      <c r="V766" s="2331"/>
      <c r="W766" s="2332">
        <v>3800</v>
      </c>
      <c r="X766" s="2329">
        <v>178.9553130326903</v>
      </c>
      <c r="Y766" s="2330"/>
      <c r="Z766" s="2333">
        <v>3800</v>
      </c>
      <c r="AA766" s="2326">
        <v>2161.3252331947042</v>
      </c>
      <c r="AB766" s="2331"/>
      <c r="AC766" s="2332">
        <v>3800</v>
      </c>
      <c r="AD766" s="2329">
        <v>141.13157346800031</v>
      </c>
      <c r="AE766" s="2330"/>
      <c r="AF766" s="2334">
        <v>3800</v>
      </c>
      <c r="AG766" s="2335">
        <f t="shared" si="24"/>
        <v>1936.4263248175951</v>
      </c>
      <c r="AH766" s="2336"/>
      <c r="AI766" s="2334">
        <v>3800</v>
      </c>
      <c r="AJ766" s="2337">
        <f t="shared" si="25"/>
        <v>135.38235000409671</v>
      </c>
    </row>
    <row r="767" spans="2:36" x14ac:dyDescent="0.25">
      <c r="B767" s="2325">
        <v>3805</v>
      </c>
      <c r="C767" s="2326">
        <v>1393.49797214516</v>
      </c>
      <c r="D767" s="2327"/>
      <c r="E767" s="2328">
        <v>3805</v>
      </c>
      <c r="F767" s="2329">
        <v>125.37438441264101</v>
      </c>
      <c r="G767" s="2330"/>
      <c r="H767" s="2325">
        <v>3805</v>
      </c>
      <c r="I767" s="2326">
        <v>955.30202696110302</v>
      </c>
      <c r="J767" s="2331"/>
      <c r="K767" s="2328">
        <v>3805</v>
      </c>
      <c r="L767" s="2329">
        <v>104.59289058816699</v>
      </c>
      <c r="M767" s="2330"/>
      <c r="N767" s="2325">
        <v>3805</v>
      </c>
      <c r="O767" s="2326">
        <v>1599.7033170925799</v>
      </c>
      <c r="P767" s="2331"/>
      <c r="Q767" s="2328">
        <v>3805</v>
      </c>
      <c r="R767" s="2329">
        <v>126.27967077582601</v>
      </c>
      <c r="S767" s="2330"/>
      <c r="T767" s="2325">
        <v>3805</v>
      </c>
      <c r="U767" s="2326">
        <v>3567.7943406602399</v>
      </c>
      <c r="V767" s="2331"/>
      <c r="W767" s="2332">
        <v>3805</v>
      </c>
      <c r="X767" s="2329">
        <v>178.76356499246</v>
      </c>
      <c r="Y767" s="2330"/>
      <c r="Z767" s="2333">
        <v>3805</v>
      </c>
      <c r="AA767" s="2326">
        <v>2182.9212922319298</v>
      </c>
      <c r="AB767" s="2331"/>
      <c r="AC767" s="2332">
        <v>3805</v>
      </c>
      <c r="AD767" s="2329">
        <v>141.579861782943</v>
      </c>
      <c r="AE767" s="2330"/>
      <c r="AF767" s="2334">
        <v>3805</v>
      </c>
      <c r="AG767" s="2335">
        <f t="shared" si="24"/>
        <v>1939.8437898182026</v>
      </c>
      <c r="AH767" s="2336"/>
      <c r="AI767" s="2334">
        <v>3805</v>
      </c>
      <c r="AJ767" s="2337">
        <f t="shared" si="25"/>
        <v>135.3180745104074</v>
      </c>
    </row>
    <row r="768" spans="2:36" x14ac:dyDescent="0.25">
      <c r="B768" s="2325">
        <v>3810</v>
      </c>
      <c r="C768" s="2326">
        <v>1393.49349136605</v>
      </c>
      <c r="D768" s="2327"/>
      <c r="E768" s="2328">
        <v>3810</v>
      </c>
      <c r="F768" s="2329">
        <v>125.37286900301</v>
      </c>
      <c r="G768" s="2330"/>
      <c r="H768" s="2325">
        <v>3810</v>
      </c>
      <c r="I768" s="2326">
        <v>955.29447096710703</v>
      </c>
      <c r="J768" s="2331"/>
      <c r="K768" s="2328">
        <v>3810</v>
      </c>
      <c r="L768" s="2329">
        <v>104.59155514475501</v>
      </c>
      <c r="M768" s="2330"/>
      <c r="N768" s="2325">
        <v>3810</v>
      </c>
      <c r="O768" s="2326">
        <v>1599.69819272256</v>
      </c>
      <c r="P768" s="2331"/>
      <c r="Q768" s="2328">
        <v>3810</v>
      </c>
      <c r="R768" s="2329">
        <v>126.278237943626</v>
      </c>
      <c r="S768" s="2330"/>
      <c r="T768" s="2325">
        <v>3810</v>
      </c>
      <c r="U768" s="2326">
        <v>3567.7780890754798</v>
      </c>
      <c r="V768" s="2331"/>
      <c r="W768" s="2332">
        <v>3810</v>
      </c>
      <c r="X768" s="2329">
        <v>178.76214386678799</v>
      </c>
      <c r="Y768" s="2330"/>
      <c r="Z768" s="2333">
        <v>3810</v>
      </c>
      <c r="AA768" s="2326">
        <v>2183.0812615559598</v>
      </c>
      <c r="AB768" s="2331"/>
      <c r="AC768" s="2332">
        <v>3810</v>
      </c>
      <c r="AD768" s="2329">
        <v>141.58318183543901</v>
      </c>
      <c r="AE768" s="2330"/>
      <c r="AF768" s="2334">
        <v>3810</v>
      </c>
      <c r="AG768" s="2335">
        <f t="shared" si="24"/>
        <v>1939.8691011374315</v>
      </c>
      <c r="AH768" s="2336"/>
      <c r="AI768" s="2334">
        <v>3810</v>
      </c>
      <c r="AJ768" s="2337">
        <f t="shared" si="25"/>
        <v>135.31759755872358</v>
      </c>
    </row>
    <row r="769" spans="2:36" x14ac:dyDescent="0.25">
      <c r="B769" s="2325">
        <v>3815</v>
      </c>
      <c r="C769" s="2326">
        <v>1393.4890105869299</v>
      </c>
      <c r="D769" s="2327"/>
      <c r="E769" s="2328">
        <v>3815</v>
      </c>
      <c r="F769" s="2329">
        <v>125.371353593379</v>
      </c>
      <c r="G769" s="2330"/>
      <c r="H769" s="2325">
        <v>3815</v>
      </c>
      <c r="I769" s="2326">
        <v>955.28691497311104</v>
      </c>
      <c r="J769" s="2331"/>
      <c r="K769" s="2328">
        <v>3815</v>
      </c>
      <c r="L769" s="2329">
        <v>104.590219701343</v>
      </c>
      <c r="M769" s="2330"/>
      <c r="N769" s="2325">
        <v>3815</v>
      </c>
      <c r="O769" s="2326">
        <v>1599.69306835253</v>
      </c>
      <c r="P769" s="2331"/>
      <c r="Q769" s="2328">
        <v>3815</v>
      </c>
      <c r="R769" s="2329">
        <v>126.276805111427</v>
      </c>
      <c r="S769" s="2330"/>
      <c r="T769" s="2325">
        <v>3815</v>
      </c>
      <c r="U769" s="2326">
        <v>3567.7618374907302</v>
      </c>
      <c r="V769" s="2331"/>
      <c r="W769" s="2332">
        <v>3815</v>
      </c>
      <c r="X769" s="2329">
        <v>178.76072274111701</v>
      </c>
      <c r="Y769" s="2330"/>
      <c r="Z769" s="2333">
        <v>3815</v>
      </c>
      <c r="AA769" s="2326">
        <v>2183.2412308799799</v>
      </c>
      <c r="AB769" s="2331"/>
      <c r="AC769" s="2332">
        <v>3815</v>
      </c>
      <c r="AD769" s="2329">
        <v>141.58650188793399</v>
      </c>
      <c r="AE769" s="2330"/>
      <c r="AF769" s="2334">
        <v>3815</v>
      </c>
      <c r="AG769" s="2335">
        <f t="shared" si="24"/>
        <v>1939.8944124566563</v>
      </c>
      <c r="AH769" s="2336"/>
      <c r="AI769" s="2334">
        <v>3815</v>
      </c>
      <c r="AJ769" s="2337">
        <f t="shared" si="25"/>
        <v>135.31712060703998</v>
      </c>
    </row>
    <row r="770" spans="2:36" x14ac:dyDescent="0.25">
      <c r="B770" s="2325">
        <v>3820</v>
      </c>
      <c r="C770" s="2326">
        <v>1393.4845298078201</v>
      </c>
      <c r="D770" s="2327"/>
      <c r="E770" s="2328">
        <v>3820</v>
      </c>
      <c r="F770" s="2329">
        <v>125.36983818374701</v>
      </c>
      <c r="G770" s="2330"/>
      <c r="H770" s="2325">
        <v>3820</v>
      </c>
      <c r="I770" s="2326">
        <v>955.27935897911595</v>
      </c>
      <c r="J770" s="2331"/>
      <c r="K770" s="2328">
        <v>3820</v>
      </c>
      <c r="L770" s="2329">
        <v>104.588884257931</v>
      </c>
      <c r="M770" s="2330"/>
      <c r="N770" s="2325">
        <v>3820</v>
      </c>
      <c r="O770" s="2326">
        <v>1599.6879439825</v>
      </c>
      <c r="P770" s="2331"/>
      <c r="Q770" s="2328">
        <v>3820</v>
      </c>
      <c r="R770" s="2329">
        <v>126.27537227922799</v>
      </c>
      <c r="S770" s="2330"/>
      <c r="T770" s="2325">
        <v>3820</v>
      </c>
      <c r="U770" s="2326">
        <v>3567.7455859059701</v>
      </c>
      <c r="V770" s="2331"/>
      <c r="W770" s="2332">
        <v>3820</v>
      </c>
      <c r="X770" s="2329">
        <v>178.759301615445</v>
      </c>
      <c r="Y770" s="2330"/>
      <c r="Z770" s="2333">
        <v>3820</v>
      </c>
      <c r="AA770" s="2326">
        <v>2183.4012002039999</v>
      </c>
      <c r="AB770" s="2331"/>
      <c r="AC770" s="2332">
        <v>3820</v>
      </c>
      <c r="AD770" s="2329">
        <v>141.58982194043</v>
      </c>
      <c r="AE770" s="2330"/>
      <c r="AF770" s="2334">
        <v>3820</v>
      </c>
      <c r="AG770" s="2335">
        <f t="shared" si="24"/>
        <v>1939.919723775881</v>
      </c>
      <c r="AH770" s="2336"/>
      <c r="AI770" s="2334">
        <v>3820</v>
      </c>
      <c r="AJ770" s="2337">
        <f t="shared" si="25"/>
        <v>135.31664365535622</v>
      </c>
    </row>
    <row r="771" spans="2:36" x14ac:dyDescent="0.25">
      <c r="B771" s="2325">
        <v>3825</v>
      </c>
      <c r="C771" s="2326">
        <v>1393.4800490287</v>
      </c>
      <c r="D771" s="2327"/>
      <c r="E771" s="2328">
        <v>3825</v>
      </c>
      <c r="F771" s="2329">
        <v>125.368322774116</v>
      </c>
      <c r="G771" s="2330"/>
      <c r="H771" s="2325">
        <v>3825</v>
      </c>
      <c r="I771" s="2326">
        <v>955.27180298511996</v>
      </c>
      <c r="J771" s="2331"/>
      <c r="K771" s="2328">
        <v>3825</v>
      </c>
      <c r="L771" s="2329">
        <v>104.587548814519</v>
      </c>
      <c r="M771" s="2330"/>
      <c r="N771" s="2325">
        <v>3825</v>
      </c>
      <c r="O771" s="2326">
        <v>1599.68281961248</v>
      </c>
      <c r="P771" s="2331"/>
      <c r="Q771" s="2328">
        <v>3825</v>
      </c>
      <c r="R771" s="2329">
        <v>126.27393944702899</v>
      </c>
      <c r="S771" s="2330"/>
      <c r="T771" s="2325">
        <v>3825</v>
      </c>
      <c r="U771" s="2326">
        <v>3567.72933432121</v>
      </c>
      <c r="V771" s="2331"/>
      <c r="W771" s="2332">
        <v>3825</v>
      </c>
      <c r="X771" s="2329">
        <v>178.75788048977299</v>
      </c>
      <c r="Y771" s="2330"/>
      <c r="Z771" s="2333">
        <v>3825</v>
      </c>
      <c r="AA771" s="2326">
        <v>2183.5611695280199</v>
      </c>
      <c r="AB771" s="2331"/>
      <c r="AC771" s="2332">
        <v>3825</v>
      </c>
      <c r="AD771" s="2329">
        <v>141.59314199292501</v>
      </c>
      <c r="AE771" s="2330"/>
      <c r="AF771" s="2334">
        <v>3825</v>
      </c>
      <c r="AG771" s="2335">
        <f t="shared" si="24"/>
        <v>1939.945035095106</v>
      </c>
      <c r="AH771" s="2336"/>
      <c r="AI771" s="2334">
        <v>3825</v>
      </c>
      <c r="AJ771" s="2337">
        <f t="shared" si="25"/>
        <v>135.31616670367239</v>
      </c>
    </row>
    <row r="772" spans="2:36" x14ac:dyDescent="0.25">
      <c r="B772" s="2325">
        <v>3830</v>
      </c>
      <c r="C772" s="2326">
        <v>1393.47556824959</v>
      </c>
      <c r="D772" s="2327"/>
      <c r="E772" s="2328">
        <v>3830</v>
      </c>
      <c r="F772" s="2329">
        <v>125.366807364485</v>
      </c>
      <c r="G772" s="2330"/>
      <c r="H772" s="2325">
        <v>3830</v>
      </c>
      <c r="I772" s="2326">
        <v>955.26424699112397</v>
      </c>
      <c r="J772" s="2331"/>
      <c r="K772" s="2328">
        <v>3830</v>
      </c>
      <c r="L772" s="2329">
        <v>104.58621337110699</v>
      </c>
      <c r="M772" s="2330"/>
      <c r="N772" s="2325">
        <v>3830</v>
      </c>
      <c r="O772" s="2326">
        <v>1599.67769524245</v>
      </c>
      <c r="P772" s="2331"/>
      <c r="Q772" s="2328">
        <v>3830</v>
      </c>
      <c r="R772" s="2329">
        <v>126.272506614829</v>
      </c>
      <c r="S772" s="2330"/>
      <c r="T772" s="2325">
        <v>3830</v>
      </c>
      <c r="U772" s="2326">
        <v>3567.7130827364599</v>
      </c>
      <c r="V772" s="2331"/>
      <c r="W772" s="2332">
        <v>3830</v>
      </c>
      <c r="X772" s="2329">
        <v>178.756459364101</v>
      </c>
      <c r="Y772" s="2330"/>
      <c r="Z772" s="2333">
        <v>3830</v>
      </c>
      <c r="AA772" s="2326">
        <v>2183.72113885204</v>
      </c>
      <c r="AB772" s="2331"/>
      <c r="AC772" s="2332">
        <v>3830</v>
      </c>
      <c r="AD772" s="2329">
        <v>141.59646204542099</v>
      </c>
      <c r="AE772" s="2330"/>
      <c r="AF772" s="2334">
        <v>3830</v>
      </c>
      <c r="AG772" s="2335">
        <f t="shared" si="24"/>
        <v>1939.9703464143327</v>
      </c>
      <c r="AH772" s="2336"/>
      <c r="AI772" s="2334">
        <v>3830</v>
      </c>
      <c r="AJ772" s="2337">
        <f t="shared" si="25"/>
        <v>135.3156897519886</v>
      </c>
    </row>
    <row r="773" spans="2:36" x14ac:dyDescent="0.25">
      <c r="B773" s="2325">
        <v>3835</v>
      </c>
      <c r="C773" s="2326">
        <v>1393.4710874704699</v>
      </c>
      <c r="D773" s="2327"/>
      <c r="E773" s="2328">
        <v>3835</v>
      </c>
      <c r="F773" s="2329">
        <v>125.365291954854</v>
      </c>
      <c r="G773" s="2330"/>
      <c r="H773" s="2325">
        <v>3835</v>
      </c>
      <c r="I773" s="2326">
        <v>955.25669099712798</v>
      </c>
      <c r="J773" s="2331"/>
      <c r="K773" s="2328">
        <v>3835</v>
      </c>
      <c r="L773" s="2329">
        <v>104.584877927695</v>
      </c>
      <c r="M773" s="2330"/>
      <c r="N773" s="2325">
        <v>3835</v>
      </c>
      <c r="O773" s="2326">
        <v>1599.67257087243</v>
      </c>
      <c r="P773" s="2331"/>
      <c r="Q773" s="2328">
        <v>3835</v>
      </c>
      <c r="R773" s="2329">
        <v>126.27107378263</v>
      </c>
      <c r="S773" s="2330"/>
      <c r="T773" s="2325">
        <v>3835</v>
      </c>
      <c r="U773" s="2326">
        <v>3567.6968311516998</v>
      </c>
      <c r="V773" s="2331"/>
      <c r="W773" s="2332">
        <v>3835</v>
      </c>
      <c r="X773" s="2329">
        <v>178.75503823842899</v>
      </c>
      <c r="Y773" s="2330"/>
      <c r="Z773" s="2333">
        <v>3835</v>
      </c>
      <c r="AA773" s="2326">
        <v>2183.88110817606</v>
      </c>
      <c r="AB773" s="2331"/>
      <c r="AC773" s="2332">
        <v>3835</v>
      </c>
      <c r="AD773" s="2329">
        <v>141.59978209791601</v>
      </c>
      <c r="AE773" s="2330"/>
      <c r="AF773" s="2334">
        <v>3835</v>
      </c>
      <c r="AG773" s="2335">
        <f t="shared" si="24"/>
        <v>1939.9956577335574</v>
      </c>
      <c r="AH773" s="2336"/>
      <c r="AI773" s="2334">
        <v>3835</v>
      </c>
      <c r="AJ773" s="2337">
        <f t="shared" si="25"/>
        <v>135.31521280030478</v>
      </c>
    </row>
    <row r="774" spans="2:36" x14ac:dyDescent="0.25">
      <c r="B774" s="2325">
        <v>3840</v>
      </c>
      <c r="C774" s="2326">
        <v>1393.4666066913501</v>
      </c>
      <c r="D774" s="2327"/>
      <c r="E774" s="2328">
        <v>3840</v>
      </c>
      <c r="F774" s="2329">
        <v>125.363776545222</v>
      </c>
      <c r="G774" s="2330"/>
      <c r="H774" s="2325">
        <v>3840</v>
      </c>
      <c r="I774" s="2326">
        <v>955.24913500313198</v>
      </c>
      <c r="J774" s="2331"/>
      <c r="K774" s="2328">
        <v>3840</v>
      </c>
      <c r="L774" s="2329">
        <v>104.583542484283</v>
      </c>
      <c r="M774" s="2330"/>
      <c r="N774" s="2325">
        <v>3840</v>
      </c>
      <c r="O774" s="2326">
        <v>1599.6674465024</v>
      </c>
      <c r="P774" s="2331"/>
      <c r="Q774" s="2328">
        <v>3840</v>
      </c>
      <c r="R774" s="2329">
        <v>126.269640950431</v>
      </c>
      <c r="S774" s="2330"/>
      <c r="T774" s="2325">
        <v>3840</v>
      </c>
      <c r="U774" s="2326">
        <v>3567.6805795669502</v>
      </c>
      <c r="V774" s="2331"/>
      <c r="W774" s="2332">
        <v>3840</v>
      </c>
      <c r="X774" s="2329">
        <v>178.75361711275701</v>
      </c>
      <c r="Y774" s="2330"/>
      <c r="Z774" s="2333">
        <v>3840</v>
      </c>
      <c r="AA774" s="2326">
        <v>2184.0410775000801</v>
      </c>
      <c r="AB774" s="2331"/>
      <c r="AC774" s="2332">
        <v>3840</v>
      </c>
      <c r="AD774" s="2329">
        <v>141.60310215041201</v>
      </c>
      <c r="AE774" s="2330"/>
      <c r="AF774" s="2334">
        <v>3840</v>
      </c>
      <c r="AG774" s="2335">
        <f t="shared" si="24"/>
        <v>1940.0209690527822</v>
      </c>
      <c r="AH774" s="2336"/>
      <c r="AI774" s="2334">
        <v>3840</v>
      </c>
      <c r="AJ774" s="2337">
        <f t="shared" si="25"/>
        <v>135.31473584862101</v>
      </c>
    </row>
    <row r="775" spans="2:36" x14ac:dyDescent="0.25">
      <c r="B775" s="2325">
        <v>3845</v>
      </c>
      <c r="C775" s="2326">
        <v>1393.46212591224</v>
      </c>
      <c r="D775" s="2327"/>
      <c r="E775" s="2328">
        <v>3845</v>
      </c>
      <c r="F775" s="2329">
        <v>125.362261135591</v>
      </c>
      <c r="G775" s="2330"/>
      <c r="H775" s="2325">
        <v>3845</v>
      </c>
      <c r="I775" s="2326">
        <v>955.24157900913701</v>
      </c>
      <c r="J775" s="2331"/>
      <c r="K775" s="2328">
        <v>3845</v>
      </c>
      <c r="L775" s="2329">
        <v>104.582207040871</v>
      </c>
      <c r="M775" s="2330"/>
      <c r="N775" s="2325">
        <v>3845</v>
      </c>
      <c r="O775" s="2326">
        <v>1599.66232213238</v>
      </c>
      <c r="P775" s="2331"/>
      <c r="Q775" s="2328">
        <v>3845</v>
      </c>
      <c r="R775" s="2329">
        <v>126.268208118232</v>
      </c>
      <c r="S775" s="2330"/>
      <c r="T775" s="2325">
        <v>3845</v>
      </c>
      <c r="U775" s="2326">
        <v>3567.6643279821901</v>
      </c>
      <c r="V775" s="2331"/>
      <c r="W775" s="2332">
        <v>3845</v>
      </c>
      <c r="X775" s="2329">
        <v>178.752195987085</v>
      </c>
      <c r="Y775" s="2330"/>
      <c r="Z775" s="2333">
        <v>3845</v>
      </c>
      <c r="AA775" s="2326">
        <v>2184.2010468241101</v>
      </c>
      <c r="AB775" s="2331"/>
      <c r="AC775" s="2332">
        <v>3845</v>
      </c>
      <c r="AD775" s="2329">
        <v>141.606422202907</v>
      </c>
      <c r="AE775" s="2330"/>
      <c r="AF775" s="2334">
        <v>3845</v>
      </c>
      <c r="AG775" s="2335">
        <f t="shared" si="24"/>
        <v>1940.0462803720116</v>
      </c>
      <c r="AH775" s="2336"/>
      <c r="AI775" s="2334">
        <v>3845</v>
      </c>
      <c r="AJ775" s="2337">
        <f t="shared" si="25"/>
        <v>135.31425889693719</v>
      </c>
    </row>
    <row r="776" spans="2:36" x14ac:dyDescent="0.25">
      <c r="B776" s="2325">
        <v>3850</v>
      </c>
      <c r="C776" s="2326">
        <v>1393.45764513312</v>
      </c>
      <c r="D776" s="2327"/>
      <c r="E776" s="2328">
        <v>3850</v>
      </c>
      <c r="F776" s="2329">
        <v>125.36074572596</v>
      </c>
      <c r="G776" s="2330"/>
      <c r="H776" s="2325">
        <v>3850</v>
      </c>
      <c r="I776" s="2326">
        <v>955.23402301514102</v>
      </c>
      <c r="J776" s="2331"/>
      <c r="K776" s="2328">
        <v>3850</v>
      </c>
      <c r="L776" s="2329">
        <v>104.58087159745899</v>
      </c>
      <c r="M776" s="2330"/>
      <c r="N776" s="2325">
        <v>3850</v>
      </c>
      <c r="O776" s="2326">
        <v>1599.6571977623501</v>
      </c>
      <c r="P776" s="2331"/>
      <c r="Q776" s="2328">
        <v>3850</v>
      </c>
      <c r="R776" s="2329">
        <v>126.266775286032</v>
      </c>
      <c r="S776" s="2330"/>
      <c r="T776" s="2325">
        <v>3850</v>
      </c>
      <c r="U776" s="2326">
        <v>3567.64807639744</v>
      </c>
      <c r="V776" s="2331"/>
      <c r="W776" s="2332">
        <v>3850</v>
      </c>
      <c r="X776" s="2329">
        <v>178.75077486141399</v>
      </c>
      <c r="Y776" s="2330"/>
      <c r="Z776" s="2333">
        <v>3850</v>
      </c>
      <c r="AA776" s="2326">
        <v>2184.3610161481301</v>
      </c>
      <c r="AB776" s="2331"/>
      <c r="AC776" s="2332">
        <v>3850</v>
      </c>
      <c r="AD776" s="2329">
        <v>141.60974225540301</v>
      </c>
      <c r="AE776" s="2330"/>
      <c r="AF776" s="2334">
        <v>3850</v>
      </c>
      <c r="AG776" s="2335">
        <f t="shared" ref="AG776:AG839" si="26">AVERAGE(C776,I776,O776,U776,AA776)</f>
        <v>1940.0715916912363</v>
      </c>
      <c r="AH776" s="2336"/>
      <c r="AI776" s="2334">
        <v>3850</v>
      </c>
      <c r="AJ776" s="2337">
        <f t="shared" ref="AJ776:AJ839" si="27">AVERAGE(F776,L776,R776,X776,AD776)</f>
        <v>135.3137819452536</v>
      </c>
    </row>
    <row r="777" spans="2:36" x14ac:dyDescent="0.25">
      <c r="B777" s="2325">
        <v>3855</v>
      </c>
      <c r="C777" s="2326">
        <v>1394.5966030872603</v>
      </c>
      <c r="D777" s="2327"/>
      <c r="E777" s="2328">
        <v>3855</v>
      </c>
      <c r="F777" s="2329">
        <v>125.74586258459885</v>
      </c>
      <c r="G777" s="2330"/>
      <c r="H777" s="2325">
        <v>3855</v>
      </c>
      <c r="I777" s="2326">
        <v>957.15424504372311</v>
      </c>
      <c r="J777" s="2331"/>
      <c r="K777" s="2328">
        <v>3855</v>
      </c>
      <c r="L777" s="2329">
        <v>104.92025116521489</v>
      </c>
      <c r="M777" s="2330"/>
      <c r="N777" s="2325">
        <v>3855</v>
      </c>
      <c r="O777" s="2326">
        <v>1600.9594668822779</v>
      </c>
      <c r="P777" s="2331"/>
      <c r="Q777" s="2328">
        <v>3855</v>
      </c>
      <c r="R777" s="2329">
        <v>126.63090455806397</v>
      </c>
      <c r="S777" s="2330"/>
      <c r="T777" s="2325">
        <v>3855</v>
      </c>
      <c r="U777" s="2326">
        <v>3571.7764365267658</v>
      </c>
      <c r="V777" s="2331"/>
      <c r="W777" s="2332">
        <v>3855</v>
      </c>
      <c r="X777" s="2329">
        <v>179.11189667026804</v>
      </c>
      <c r="Y777" s="2330"/>
      <c r="Z777" s="2333">
        <v>3855</v>
      </c>
      <c r="AA777" s="2326">
        <v>2143.7291082881866</v>
      </c>
      <c r="AB777" s="2331"/>
      <c r="AC777" s="2332">
        <v>3855</v>
      </c>
      <c r="AD777" s="2329">
        <v>140.76657076361789</v>
      </c>
      <c r="AE777" s="2330"/>
      <c r="AF777" s="2334">
        <v>3855</v>
      </c>
      <c r="AG777" s="2335">
        <f t="shared" si="26"/>
        <v>1933.643171965643</v>
      </c>
      <c r="AH777" s="2336"/>
      <c r="AI777" s="2334">
        <v>3855</v>
      </c>
      <c r="AJ777" s="2337">
        <f t="shared" si="27"/>
        <v>135.43509714835272</v>
      </c>
    </row>
    <row r="778" spans="2:36" x14ac:dyDescent="0.25">
      <c r="B778" s="2325">
        <v>3860</v>
      </c>
      <c r="C778" s="2326">
        <v>1394.3487601379968</v>
      </c>
      <c r="D778" s="2327"/>
      <c r="E778" s="2328">
        <v>3860</v>
      </c>
      <c r="F778" s="2329">
        <v>125.66217703437707</v>
      </c>
      <c r="G778" s="2330"/>
      <c r="H778" s="2325">
        <v>3860</v>
      </c>
      <c r="I778" s="2326">
        <v>956.73699945120518</v>
      </c>
      <c r="J778" s="2331"/>
      <c r="K778" s="2328">
        <v>3860</v>
      </c>
      <c r="L778" s="2329">
        <v>104.84650687568335</v>
      </c>
      <c r="M778" s="2330"/>
      <c r="N778" s="2325">
        <v>3860</v>
      </c>
      <c r="O778" s="2326">
        <v>1600.6764946418962</v>
      </c>
      <c r="P778" s="2331"/>
      <c r="Q778" s="2328">
        <v>3860</v>
      </c>
      <c r="R778" s="2329">
        <v>126.55178229806573</v>
      </c>
      <c r="S778" s="2330"/>
      <c r="T778" s="2325">
        <v>3860</v>
      </c>
      <c r="U778" s="2326">
        <v>3570.8818366963005</v>
      </c>
      <c r="V778" s="2331"/>
      <c r="W778" s="2332">
        <v>3860</v>
      </c>
      <c r="X778" s="2329">
        <v>179.03347494464205</v>
      </c>
      <c r="Y778" s="2330"/>
      <c r="Z778" s="2333">
        <v>3860</v>
      </c>
      <c r="AA778" s="2326">
        <v>2152.5269203735252</v>
      </c>
      <c r="AB778" s="2331"/>
      <c r="AC778" s="2332">
        <v>3860</v>
      </c>
      <c r="AD778" s="2329">
        <v>140.94897058074733</v>
      </c>
      <c r="AE778" s="2330"/>
      <c r="AF778" s="2334">
        <v>3860</v>
      </c>
      <c r="AG778" s="2335">
        <f t="shared" si="26"/>
        <v>1935.0342022601849</v>
      </c>
      <c r="AH778" s="2336"/>
      <c r="AI778" s="2334">
        <v>3860</v>
      </c>
      <c r="AJ778" s="2337">
        <f t="shared" si="27"/>
        <v>135.4085823467031</v>
      </c>
    </row>
    <row r="779" spans="2:36" x14ac:dyDescent="0.25">
      <c r="B779" s="2325">
        <v>3865</v>
      </c>
      <c r="C779" s="2326">
        <v>1394.1023172866308</v>
      </c>
      <c r="D779" s="2327"/>
      <c r="E779" s="2328">
        <v>3865</v>
      </c>
      <c r="F779" s="2329">
        <v>125.57882950465842</v>
      </c>
      <c r="G779" s="2330"/>
      <c r="H779" s="2325">
        <v>3865</v>
      </c>
      <c r="I779" s="2326">
        <v>956.32141978143625</v>
      </c>
      <c r="J779" s="2331"/>
      <c r="K779" s="2328">
        <v>3865</v>
      </c>
      <c r="L779" s="2329">
        <v>104.77305748802713</v>
      </c>
      <c r="M779" s="2330"/>
      <c r="N779" s="2325">
        <v>3865</v>
      </c>
      <c r="O779" s="2326">
        <v>1600.3946542904778</v>
      </c>
      <c r="P779" s="2331"/>
      <c r="Q779" s="2328">
        <v>3865</v>
      </c>
      <c r="R779" s="2329">
        <v>126.47297652710739</v>
      </c>
      <c r="S779" s="2330"/>
      <c r="T779" s="2325">
        <v>3865</v>
      </c>
      <c r="U779" s="2326">
        <v>3569.9879995347269</v>
      </c>
      <c r="V779" s="2331"/>
      <c r="W779" s="2332">
        <v>3865</v>
      </c>
      <c r="X779" s="2329">
        <v>178.9553130326903</v>
      </c>
      <c r="Y779" s="2330"/>
      <c r="Z779" s="2333">
        <v>3865</v>
      </c>
      <c r="AA779" s="2326">
        <v>2161.3252331947042</v>
      </c>
      <c r="AB779" s="2331"/>
      <c r="AC779" s="2332">
        <v>3865</v>
      </c>
      <c r="AD779" s="2329">
        <v>141.13157346800031</v>
      </c>
      <c r="AE779" s="2330"/>
      <c r="AF779" s="2334">
        <v>3865</v>
      </c>
      <c r="AG779" s="2335">
        <f t="shared" si="26"/>
        <v>1936.4263248175951</v>
      </c>
      <c r="AH779" s="2336"/>
      <c r="AI779" s="2334">
        <v>3865</v>
      </c>
      <c r="AJ779" s="2337">
        <f t="shared" si="27"/>
        <v>135.38235000409671</v>
      </c>
    </row>
    <row r="780" spans="2:36" x14ac:dyDescent="0.25">
      <c r="B780" s="2325">
        <v>3870</v>
      </c>
      <c r="C780" s="2326">
        <v>1393.4531643540099</v>
      </c>
      <c r="D780" s="2327"/>
      <c r="E780" s="2328">
        <v>3870</v>
      </c>
      <c r="F780" s="2329">
        <v>125.359230316329</v>
      </c>
      <c r="G780" s="2330"/>
      <c r="H780" s="2325">
        <v>3870</v>
      </c>
      <c r="I780" s="2326">
        <v>955.22646702114503</v>
      </c>
      <c r="J780" s="2331"/>
      <c r="K780" s="2328">
        <v>3870</v>
      </c>
      <c r="L780" s="2329">
        <v>104.57953615404701</v>
      </c>
      <c r="M780" s="2330"/>
      <c r="N780" s="2325">
        <v>3870</v>
      </c>
      <c r="O780" s="2326">
        <v>1599.6520733923201</v>
      </c>
      <c r="P780" s="2331"/>
      <c r="Q780" s="2328">
        <v>3870</v>
      </c>
      <c r="R780" s="2329">
        <v>126.265342453833</v>
      </c>
      <c r="S780" s="2330"/>
      <c r="T780" s="2325">
        <v>3870</v>
      </c>
      <c r="U780" s="2326">
        <v>3567.63182481268</v>
      </c>
      <c r="V780" s="2331"/>
      <c r="W780" s="2332">
        <v>3870</v>
      </c>
      <c r="X780" s="2329">
        <v>178.74935373574201</v>
      </c>
      <c r="Y780" s="2330"/>
      <c r="Z780" s="2333">
        <v>3870</v>
      </c>
      <c r="AA780" s="2326">
        <v>2184.5209854721502</v>
      </c>
      <c r="AB780" s="2331"/>
      <c r="AC780" s="2332">
        <v>3870</v>
      </c>
      <c r="AD780" s="2329">
        <v>141.61306230789901</v>
      </c>
      <c r="AE780" s="2330"/>
      <c r="AF780" s="2334">
        <v>3870</v>
      </c>
      <c r="AG780" s="2335">
        <f t="shared" si="26"/>
        <v>1940.0969030104611</v>
      </c>
      <c r="AH780" s="2336"/>
      <c r="AI780" s="2334">
        <v>3870</v>
      </c>
      <c r="AJ780" s="2337">
        <f t="shared" si="27"/>
        <v>135.31330499357</v>
      </c>
    </row>
    <row r="781" spans="2:36" x14ac:dyDescent="0.25">
      <c r="B781" s="2325">
        <v>3875</v>
      </c>
      <c r="C781" s="2326">
        <v>1393.4486835748901</v>
      </c>
      <c r="D781" s="2327"/>
      <c r="E781" s="2328">
        <v>3875</v>
      </c>
      <c r="F781" s="2329">
        <v>125.357714906697</v>
      </c>
      <c r="G781" s="2330"/>
      <c r="H781" s="2325">
        <v>3875</v>
      </c>
      <c r="I781" s="2326">
        <v>955.21891102714903</v>
      </c>
      <c r="J781" s="2331"/>
      <c r="K781" s="2328">
        <v>3875</v>
      </c>
      <c r="L781" s="2329">
        <v>104.578200710635</v>
      </c>
      <c r="M781" s="2330"/>
      <c r="N781" s="2325">
        <v>3875</v>
      </c>
      <c r="O781" s="2326">
        <v>1599.6469490223001</v>
      </c>
      <c r="P781" s="2331"/>
      <c r="Q781" s="2328">
        <v>3875</v>
      </c>
      <c r="R781" s="2329">
        <v>126.263909621634</v>
      </c>
      <c r="S781" s="2330"/>
      <c r="T781" s="2325">
        <v>3875</v>
      </c>
      <c r="U781" s="2326">
        <v>3567.6155732279199</v>
      </c>
      <c r="V781" s="2331"/>
      <c r="W781" s="2332">
        <v>3875</v>
      </c>
      <c r="X781" s="2329">
        <v>178.74793261007</v>
      </c>
      <c r="Y781" s="2330"/>
      <c r="Z781" s="2333">
        <v>3875</v>
      </c>
      <c r="AA781" s="2326">
        <v>2184.6809547961702</v>
      </c>
      <c r="AB781" s="2331"/>
      <c r="AC781" s="2332">
        <v>3875</v>
      </c>
      <c r="AD781" s="2329">
        <v>141.616382360394</v>
      </c>
      <c r="AE781" s="2330"/>
      <c r="AF781" s="2334">
        <v>3875</v>
      </c>
      <c r="AG781" s="2335">
        <f t="shared" si="26"/>
        <v>1940.1222143296859</v>
      </c>
      <c r="AH781" s="2336"/>
      <c r="AI781" s="2334">
        <v>3875</v>
      </c>
      <c r="AJ781" s="2337">
        <f t="shared" si="27"/>
        <v>135.31282804188601</v>
      </c>
    </row>
    <row r="782" spans="2:36" x14ac:dyDescent="0.25">
      <c r="B782" s="2325">
        <v>3880</v>
      </c>
      <c r="C782" s="2326">
        <v>1393.44420279578</v>
      </c>
      <c r="D782" s="2327"/>
      <c r="E782" s="2328">
        <v>3880</v>
      </c>
      <c r="F782" s="2329">
        <v>125.356199497066</v>
      </c>
      <c r="G782" s="2330"/>
      <c r="H782" s="2325">
        <v>3880</v>
      </c>
      <c r="I782" s="2326">
        <v>955.21135503315304</v>
      </c>
      <c r="J782" s="2331"/>
      <c r="K782" s="2328">
        <v>3880</v>
      </c>
      <c r="L782" s="2329">
        <v>104.576865267223</v>
      </c>
      <c r="M782" s="2330"/>
      <c r="N782" s="2325">
        <v>3880</v>
      </c>
      <c r="O782" s="2326">
        <v>1599.6418246522701</v>
      </c>
      <c r="P782" s="2331"/>
      <c r="Q782" s="2328">
        <v>3880</v>
      </c>
      <c r="R782" s="2329">
        <v>126.262476789435</v>
      </c>
      <c r="S782" s="2330"/>
      <c r="T782" s="2325">
        <v>3880</v>
      </c>
      <c r="U782" s="2326">
        <v>3567.5993216431698</v>
      </c>
      <c r="V782" s="2331"/>
      <c r="W782" s="2332">
        <v>3880</v>
      </c>
      <c r="X782" s="2329">
        <v>178.74651148439801</v>
      </c>
      <c r="Y782" s="2330"/>
      <c r="Z782" s="2333">
        <v>3880</v>
      </c>
      <c r="AA782" s="2326">
        <v>2184.8409241201898</v>
      </c>
      <c r="AB782" s="2331"/>
      <c r="AC782" s="2332">
        <v>3880</v>
      </c>
      <c r="AD782" s="2329">
        <v>141.61970241288901</v>
      </c>
      <c r="AE782" s="2330"/>
      <c r="AF782" s="2334">
        <v>3880</v>
      </c>
      <c r="AG782" s="2335">
        <f t="shared" si="26"/>
        <v>1940.1475256489125</v>
      </c>
      <c r="AH782" s="2336"/>
      <c r="AI782" s="2334">
        <v>3880</v>
      </c>
      <c r="AJ782" s="2337">
        <f t="shared" si="27"/>
        <v>135.31235109020218</v>
      </c>
    </row>
    <row r="783" spans="2:36" x14ac:dyDescent="0.25">
      <c r="B783" s="2325">
        <v>3885</v>
      </c>
      <c r="C783" s="2326">
        <v>1393.43972201666</v>
      </c>
      <c r="D783" s="2327"/>
      <c r="E783" s="2328">
        <v>3885</v>
      </c>
      <c r="F783" s="2329">
        <v>125.354684087435</v>
      </c>
      <c r="G783" s="2330"/>
      <c r="H783" s="2325">
        <v>3885</v>
      </c>
      <c r="I783" s="2326">
        <v>955.20379903915796</v>
      </c>
      <c r="J783" s="2331"/>
      <c r="K783" s="2328">
        <v>3885</v>
      </c>
      <c r="L783" s="2329">
        <v>104.575529823811</v>
      </c>
      <c r="M783" s="2330"/>
      <c r="N783" s="2325">
        <v>3885</v>
      </c>
      <c r="O783" s="2326">
        <v>1599.6367002822501</v>
      </c>
      <c r="P783" s="2331"/>
      <c r="Q783" s="2328">
        <v>3885</v>
      </c>
      <c r="R783" s="2329">
        <v>126.261043957235</v>
      </c>
      <c r="S783" s="2330"/>
      <c r="T783" s="2325">
        <v>3885</v>
      </c>
      <c r="U783" s="2326">
        <v>3567.5830700584102</v>
      </c>
      <c r="V783" s="2331"/>
      <c r="W783" s="2332">
        <v>3885</v>
      </c>
      <c r="X783" s="2329">
        <v>178.745090358726</v>
      </c>
      <c r="Y783" s="2330"/>
      <c r="Z783" s="2333">
        <v>3885</v>
      </c>
      <c r="AA783" s="2326">
        <v>2185.0008934442099</v>
      </c>
      <c r="AB783" s="2331"/>
      <c r="AC783" s="2332">
        <v>3885</v>
      </c>
      <c r="AD783" s="2329">
        <v>141.62302246538499</v>
      </c>
      <c r="AE783" s="2330"/>
      <c r="AF783" s="2334">
        <v>3885</v>
      </c>
      <c r="AG783" s="2335">
        <f t="shared" si="26"/>
        <v>1940.1728369681375</v>
      </c>
      <c r="AH783" s="2336"/>
      <c r="AI783" s="2334">
        <v>3885</v>
      </c>
      <c r="AJ783" s="2337">
        <f t="shared" si="27"/>
        <v>135.31187413851839</v>
      </c>
    </row>
    <row r="784" spans="2:36" x14ac:dyDescent="0.25">
      <c r="B784" s="2325">
        <v>3890</v>
      </c>
      <c r="C784" s="2326">
        <v>1393.4352412375399</v>
      </c>
      <c r="D784" s="2327"/>
      <c r="E784" s="2328">
        <v>3890</v>
      </c>
      <c r="F784" s="2329">
        <v>125.35316867780401</v>
      </c>
      <c r="G784" s="2330"/>
      <c r="H784" s="2325">
        <v>3890</v>
      </c>
      <c r="I784" s="2326">
        <v>955.19624304516196</v>
      </c>
      <c r="J784" s="2331"/>
      <c r="K784" s="2328">
        <v>3890</v>
      </c>
      <c r="L784" s="2329">
        <v>104.5741943804</v>
      </c>
      <c r="M784" s="2330"/>
      <c r="N784" s="2325">
        <v>3890</v>
      </c>
      <c r="O784" s="2326">
        <v>1599.6315759122199</v>
      </c>
      <c r="P784" s="2331"/>
      <c r="Q784" s="2328">
        <v>3890</v>
      </c>
      <c r="R784" s="2329">
        <v>126.259611125036</v>
      </c>
      <c r="S784" s="2330"/>
      <c r="T784" s="2325">
        <v>3890</v>
      </c>
      <c r="U784" s="2326">
        <v>3567.5668184736601</v>
      </c>
      <c r="V784" s="2331"/>
      <c r="W784" s="2332">
        <v>3890</v>
      </c>
      <c r="X784" s="2329">
        <v>178.74366923305399</v>
      </c>
      <c r="Y784" s="2330"/>
      <c r="Z784" s="2333">
        <v>3890</v>
      </c>
      <c r="AA784" s="2326">
        <v>2185.1608627682299</v>
      </c>
      <c r="AB784" s="2331"/>
      <c r="AC784" s="2332">
        <v>3890</v>
      </c>
      <c r="AD784" s="2329">
        <v>141.626342517881</v>
      </c>
      <c r="AE784" s="2330"/>
      <c r="AF784" s="2334">
        <v>3890</v>
      </c>
      <c r="AG784" s="2335">
        <f t="shared" si="26"/>
        <v>1940.1981482873623</v>
      </c>
      <c r="AH784" s="2336"/>
      <c r="AI784" s="2334">
        <v>3890</v>
      </c>
      <c r="AJ784" s="2337">
        <f t="shared" si="27"/>
        <v>135.31139718683499</v>
      </c>
    </row>
    <row r="785" spans="2:36" x14ac:dyDescent="0.25">
      <c r="B785" s="2325">
        <v>3895</v>
      </c>
      <c r="C785" s="2326">
        <v>1393.4307604584301</v>
      </c>
      <c r="D785" s="2327"/>
      <c r="E785" s="2328">
        <v>3895</v>
      </c>
      <c r="F785" s="2329">
        <v>125.351653268172</v>
      </c>
      <c r="G785" s="2330"/>
      <c r="H785" s="2325">
        <v>3895</v>
      </c>
      <c r="I785" s="2326">
        <v>955.18868705116597</v>
      </c>
      <c r="J785" s="2331"/>
      <c r="K785" s="2328">
        <v>3895</v>
      </c>
      <c r="L785" s="2329">
        <v>104.572858936988</v>
      </c>
      <c r="M785" s="2330"/>
      <c r="N785" s="2325">
        <v>3895</v>
      </c>
      <c r="O785" s="2326">
        <v>1599.6264515421899</v>
      </c>
      <c r="P785" s="2331"/>
      <c r="Q785" s="2328">
        <v>3895</v>
      </c>
      <c r="R785" s="2329">
        <v>126.258178292837</v>
      </c>
      <c r="S785" s="2330"/>
      <c r="T785" s="2325">
        <v>3895</v>
      </c>
      <c r="U785" s="2326">
        <v>3567.5505668889</v>
      </c>
      <c r="V785" s="2331"/>
      <c r="W785" s="2332">
        <v>3895</v>
      </c>
      <c r="X785" s="2329">
        <v>178.74224810738201</v>
      </c>
      <c r="Y785" s="2330"/>
      <c r="Z785" s="2333">
        <v>3895</v>
      </c>
      <c r="AA785" s="2326">
        <v>2185.3208320922599</v>
      </c>
      <c r="AB785" s="2331"/>
      <c r="AC785" s="2332">
        <v>3895</v>
      </c>
      <c r="AD785" s="2329">
        <v>141.62966257037601</v>
      </c>
      <c r="AE785" s="2330"/>
      <c r="AF785" s="2334">
        <v>3895</v>
      </c>
      <c r="AG785" s="2335">
        <f t="shared" si="26"/>
        <v>1940.2234596065894</v>
      </c>
      <c r="AH785" s="2336"/>
      <c r="AI785" s="2334">
        <v>3895</v>
      </c>
      <c r="AJ785" s="2337">
        <f t="shared" si="27"/>
        <v>135.310920235151</v>
      </c>
    </row>
    <row r="786" spans="2:36" x14ac:dyDescent="0.25">
      <c r="B786" s="2325">
        <v>3900</v>
      </c>
      <c r="C786" s="2326">
        <v>1393.42627967931</v>
      </c>
      <c r="D786" s="2327"/>
      <c r="E786" s="2328">
        <v>3900</v>
      </c>
      <c r="F786" s="2329">
        <v>125.350137858541</v>
      </c>
      <c r="G786" s="2330"/>
      <c r="H786" s="2325">
        <v>3900</v>
      </c>
      <c r="I786" s="2326">
        <v>955.18113105716998</v>
      </c>
      <c r="J786" s="2331"/>
      <c r="K786" s="2328">
        <v>3900</v>
      </c>
      <c r="L786" s="2329">
        <v>104.571523493576</v>
      </c>
      <c r="M786" s="2330"/>
      <c r="N786" s="2325">
        <v>3900</v>
      </c>
      <c r="O786" s="2326">
        <v>1599.6213271721699</v>
      </c>
      <c r="P786" s="2331"/>
      <c r="Q786" s="2328">
        <v>3900</v>
      </c>
      <c r="R786" s="2329">
        <v>126.256745460638</v>
      </c>
      <c r="S786" s="2330"/>
      <c r="T786" s="2325">
        <v>3900</v>
      </c>
      <c r="U786" s="2326">
        <v>3567.5343153041399</v>
      </c>
      <c r="V786" s="2331"/>
      <c r="W786" s="2332">
        <v>3900</v>
      </c>
      <c r="X786" s="2329">
        <v>178.740826981711</v>
      </c>
      <c r="Y786" s="2330"/>
      <c r="Z786" s="2333">
        <v>3900</v>
      </c>
      <c r="AA786" s="2326">
        <v>2185.48080141628</v>
      </c>
      <c r="AB786" s="2331"/>
      <c r="AC786" s="2332">
        <v>3900</v>
      </c>
      <c r="AD786" s="2329">
        <v>141.63298262287199</v>
      </c>
      <c r="AE786" s="2330"/>
      <c r="AF786" s="2334">
        <v>3900</v>
      </c>
      <c r="AG786" s="2335">
        <f t="shared" si="26"/>
        <v>1940.2487709258137</v>
      </c>
      <c r="AH786" s="2336"/>
      <c r="AI786" s="2334">
        <v>3900</v>
      </c>
      <c r="AJ786" s="2337">
        <f t="shared" si="27"/>
        <v>135.31044328346758</v>
      </c>
    </row>
    <row r="787" spans="2:36" x14ac:dyDescent="0.25">
      <c r="B787" s="2325">
        <v>3905</v>
      </c>
      <c r="C787" s="2326">
        <v>1393.4217989002</v>
      </c>
      <c r="D787" s="2327"/>
      <c r="E787" s="2328">
        <v>3905</v>
      </c>
      <c r="F787" s="2329">
        <v>125.34862244891001</v>
      </c>
      <c r="G787" s="2330"/>
      <c r="H787" s="2325">
        <v>3905</v>
      </c>
      <c r="I787" s="2326">
        <v>955.17357506317398</v>
      </c>
      <c r="J787" s="2331"/>
      <c r="K787" s="2328">
        <v>3905</v>
      </c>
      <c r="L787" s="2329">
        <v>104.57018805016401</v>
      </c>
      <c r="M787" s="2330"/>
      <c r="N787" s="2325">
        <v>3905</v>
      </c>
      <c r="O787" s="2326">
        <v>1599.6162028021399</v>
      </c>
      <c r="P787" s="2331"/>
      <c r="Q787" s="2328">
        <v>3905</v>
      </c>
      <c r="R787" s="2329">
        <v>126.25531262843801</v>
      </c>
      <c r="S787" s="2330"/>
      <c r="T787" s="2325">
        <v>3905</v>
      </c>
      <c r="U787" s="2326">
        <v>3567.5180637193898</v>
      </c>
      <c r="V787" s="2331"/>
      <c r="W787" s="2332">
        <v>3905</v>
      </c>
      <c r="X787" s="2329">
        <v>178.73940585603901</v>
      </c>
      <c r="Y787" s="2330"/>
      <c r="Z787" s="2333">
        <v>3905</v>
      </c>
      <c r="AA787" s="2326">
        <v>2185.6407707403</v>
      </c>
      <c r="AB787" s="2331"/>
      <c r="AC787" s="2332">
        <v>3905</v>
      </c>
      <c r="AD787" s="2329">
        <v>141.63630267536701</v>
      </c>
      <c r="AE787" s="2330"/>
      <c r="AF787" s="2334">
        <v>3905</v>
      </c>
      <c r="AG787" s="2335">
        <f t="shared" si="26"/>
        <v>1940.2740822450407</v>
      </c>
      <c r="AH787" s="2336"/>
      <c r="AI787" s="2334">
        <v>3905</v>
      </c>
      <c r="AJ787" s="2337">
        <f t="shared" si="27"/>
        <v>135.30996633178361</v>
      </c>
    </row>
    <row r="788" spans="2:36" x14ac:dyDescent="0.25">
      <c r="B788" s="2325">
        <v>3910</v>
      </c>
      <c r="C788" s="2326">
        <v>1393.4173181210799</v>
      </c>
      <c r="D788" s="2327"/>
      <c r="E788" s="2328">
        <v>3910</v>
      </c>
      <c r="F788" s="2329">
        <v>125.347107039279</v>
      </c>
      <c r="G788" s="2330"/>
      <c r="H788" s="2325">
        <v>3910</v>
      </c>
      <c r="I788" s="2326">
        <v>955.16601906917901</v>
      </c>
      <c r="J788" s="2331"/>
      <c r="K788" s="2328">
        <v>3910</v>
      </c>
      <c r="L788" s="2329">
        <v>104.568852606752</v>
      </c>
      <c r="M788" s="2330"/>
      <c r="N788" s="2325">
        <v>3910</v>
      </c>
      <c r="O788" s="2326">
        <v>1599.6110784321199</v>
      </c>
      <c r="P788" s="2331"/>
      <c r="Q788" s="2328">
        <v>3910</v>
      </c>
      <c r="R788" s="2329">
        <v>126.253879796239</v>
      </c>
      <c r="S788" s="2330"/>
      <c r="T788" s="2325">
        <v>3910</v>
      </c>
      <c r="U788" s="2326">
        <v>3567.5018121346302</v>
      </c>
      <c r="V788" s="2331"/>
      <c r="W788" s="2332">
        <v>3910</v>
      </c>
      <c r="X788" s="2329">
        <v>178.737984730367</v>
      </c>
      <c r="Y788" s="2330"/>
      <c r="Z788" s="2333">
        <v>3910</v>
      </c>
      <c r="AA788" s="2326">
        <v>2185.8007400643201</v>
      </c>
      <c r="AB788" s="2331"/>
      <c r="AC788" s="2332">
        <v>3910</v>
      </c>
      <c r="AD788" s="2329">
        <v>141.63962272786301</v>
      </c>
      <c r="AE788" s="2330"/>
      <c r="AF788" s="2334">
        <v>3910</v>
      </c>
      <c r="AG788" s="2335">
        <f t="shared" si="26"/>
        <v>1940.2993935642658</v>
      </c>
      <c r="AH788" s="2336"/>
      <c r="AI788" s="2334">
        <v>3910</v>
      </c>
      <c r="AJ788" s="2337">
        <f t="shared" si="27"/>
        <v>135.30948938010002</v>
      </c>
    </row>
    <row r="789" spans="2:36" x14ac:dyDescent="0.25">
      <c r="B789" s="2325">
        <v>3915</v>
      </c>
      <c r="C789" s="2326">
        <v>1393.4128373419601</v>
      </c>
      <c r="D789" s="2327"/>
      <c r="E789" s="2328">
        <v>3915</v>
      </c>
      <c r="F789" s="2329">
        <v>125.345591629647</v>
      </c>
      <c r="G789" s="2330"/>
      <c r="H789" s="2325">
        <v>3915</v>
      </c>
      <c r="I789" s="2326">
        <v>955.15846307518302</v>
      </c>
      <c r="J789" s="2331"/>
      <c r="K789" s="2328">
        <v>3915</v>
      </c>
      <c r="L789" s="2329">
        <v>104.56751716334</v>
      </c>
      <c r="M789" s="2330"/>
      <c r="N789" s="2325">
        <v>3915</v>
      </c>
      <c r="O789" s="2326">
        <v>1599.6059540620899</v>
      </c>
      <c r="P789" s="2331"/>
      <c r="Q789" s="2328">
        <v>3915</v>
      </c>
      <c r="R789" s="2329">
        <v>126.25244696404</v>
      </c>
      <c r="S789" s="2330"/>
      <c r="T789" s="2325">
        <v>3915</v>
      </c>
      <c r="U789" s="2326">
        <v>3567.4855605498801</v>
      </c>
      <c r="V789" s="2331"/>
      <c r="W789" s="2332">
        <v>3915</v>
      </c>
      <c r="X789" s="2329">
        <v>178.73656360469499</v>
      </c>
      <c r="Y789" s="2330"/>
      <c r="Z789" s="2333">
        <v>3915</v>
      </c>
      <c r="AA789" s="2326">
        <v>2185.9607093883401</v>
      </c>
      <c r="AB789" s="2331"/>
      <c r="AC789" s="2332">
        <v>3915</v>
      </c>
      <c r="AD789" s="2329">
        <v>141.642942780358</v>
      </c>
      <c r="AE789" s="2330"/>
      <c r="AF789" s="2334">
        <v>3915</v>
      </c>
      <c r="AG789" s="2335">
        <f t="shared" si="26"/>
        <v>1940.3247048834905</v>
      </c>
      <c r="AH789" s="2336"/>
      <c r="AI789" s="2334">
        <v>3915</v>
      </c>
      <c r="AJ789" s="2337">
        <f t="shared" si="27"/>
        <v>135.309012428416</v>
      </c>
    </row>
    <row r="790" spans="2:36" x14ac:dyDescent="0.25">
      <c r="B790" s="2325">
        <v>3920</v>
      </c>
      <c r="C790" s="2326">
        <v>1394.5966030872603</v>
      </c>
      <c r="D790" s="2327"/>
      <c r="E790" s="2328">
        <v>3920</v>
      </c>
      <c r="F790" s="2329">
        <v>125.74586258459885</v>
      </c>
      <c r="G790" s="2330"/>
      <c r="H790" s="2325">
        <v>3920</v>
      </c>
      <c r="I790" s="2326">
        <v>957.15424504372311</v>
      </c>
      <c r="J790" s="2331"/>
      <c r="K790" s="2328">
        <v>3920</v>
      </c>
      <c r="L790" s="2329">
        <v>104.92025116521489</v>
      </c>
      <c r="M790" s="2330"/>
      <c r="N790" s="2325">
        <v>3920</v>
      </c>
      <c r="O790" s="2326">
        <v>1600.9594668822779</v>
      </c>
      <c r="P790" s="2331"/>
      <c r="Q790" s="2328">
        <v>3920</v>
      </c>
      <c r="R790" s="2329">
        <v>126.63090455806397</v>
      </c>
      <c r="S790" s="2330"/>
      <c r="T790" s="2325">
        <v>3920</v>
      </c>
      <c r="U790" s="2326">
        <v>3571.7764365267658</v>
      </c>
      <c r="V790" s="2331"/>
      <c r="W790" s="2332">
        <v>3920</v>
      </c>
      <c r="X790" s="2329">
        <v>179.11189667026804</v>
      </c>
      <c r="Y790" s="2330"/>
      <c r="Z790" s="2333">
        <v>3920</v>
      </c>
      <c r="AA790" s="2326">
        <v>2143.7291082881866</v>
      </c>
      <c r="AB790" s="2331"/>
      <c r="AC790" s="2332">
        <v>3920</v>
      </c>
      <c r="AD790" s="2329">
        <v>140.76657076361789</v>
      </c>
      <c r="AE790" s="2330"/>
      <c r="AF790" s="2334">
        <v>3920</v>
      </c>
      <c r="AG790" s="2335">
        <f t="shared" si="26"/>
        <v>1933.643171965643</v>
      </c>
      <c r="AH790" s="2336"/>
      <c r="AI790" s="2334">
        <v>3920</v>
      </c>
      <c r="AJ790" s="2337">
        <f t="shared" si="27"/>
        <v>135.43509714835272</v>
      </c>
    </row>
    <row r="791" spans="2:36" x14ac:dyDescent="0.25">
      <c r="B791" s="2325">
        <v>3925</v>
      </c>
      <c r="C791" s="2326">
        <v>1394.3487601379968</v>
      </c>
      <c r="D791" s="2327"/>
      <c r="E791" s="2328">
        <v>3925</v>
      </c>
      <c r="F791" s="2329">
        <v>125.66217703437707</v>
      </c>
      <c r="G791" s="2330"/>
      <c r="H791" s="2325">
        <v>3925</v>
      </c>
      <c r="I791" s="2326">
        <v>956.73699945120518</v>
      </c>
      <c r="J791" s="2331"/>
      <c r="K791" s="2328">
        <v>3925</v>
      </c>
      <c r="L791" s="2329">
        <v>104.84650687568335</v>
      </c>
      <c r="M791" s="2330"/>
      <c r="N791" s="2325">
        <v>3925</v>
      </c>
      <c r="O791" s="2326">
        <v>1600.6764946418962</v>
      </c>
      <c r="P791" s="2331"/>
      <c r="Q791" s="2328">
        <v>3925</v>
      </c>
      <c r="R791" s="2329">
        <v>126.55178229806573</v>
      </c>
      <c r="S791" s="2330"/>
      <c r="T791" s="2325">
        <v>3925</v>
      </c>
      <c r="U791" s="2326">
        <v>3570.8818366963005</v>
      </c>
      <c r="V791" s="2331"/>
      <c r="W791" s="2332">
        <v>3925</v>
      </c>
      <c r="X791" s="2329">
        <v>179.03347494464205</v>
      </c>
      <c r="Y791" s="2330"/>
      <c r="Z791" s="2333">
        <v>3925</v>
      </c>
      <c r="AA791" s="2326">
        <v>2152.5269203735252</v>
      </c>
      <c r="AB791" s="2331"/>
      <c r="AC791" s="2332">
        <v>3925</v>
      </c>
      <c r="AD791" s="2329">
        <v>140.94897058074733</v>
      </c>
      <c r="AE791" s="2330"/>
      <c r="AF791" s="2334">
        <v>3925</v>
      </c>
      <c r="AG791" s="2335">
        <f t="shared" si="26"/>
        <v>1935.0342022601849</v>
      </c>
      <c r="AH791" s="2336"/>
      <c r="AI791" s="2334">
        <v>3925</v>
      </c>
      <c r="AJ791" s="2337">
        <f t="shared" si="27"/>
        <v>135.4085823467031</v>
      </c>
    </row>
    <row r="792" spans="2:36" x14ac:dyDescent="0.25">
      <c r="B792" s="2325">
        <v>3930</v>
      </c>
      <c r="C792" s="2326">
        <v>1394.1023172866308</v>
      </c>
      <c r="D792" s="2327"/>
      <c r="E792" s="2328">
        <v>3930</v>
      </c>
      <c r="F792" s="2329">
        <v>125.57882950465842</v>
      </c>
      <c r="G792" s="2330"/>
      <c r="H792" s="2325">
        <v>3930</v>
      </c>
      <c r="I792" s="2326">
        <v>956.32141978143625</v>
      </c>
      <c r="J792" s="2331"/>
      <c r="K792" s="2328">
        <v>3930</v>
      </c>
      <c r="L792" s="2329">
        <v>104.77305748802713</v>
      </c>
      <c r="M792" s="2330"/>
      <c r="N792" s="2325">
        <v>3930</v>
      </c>
      <c r="O792" s="2326">
        <v>1600.3946542904778</v>
      </c>
      <c r="P792" s="2331"/>
      <c r="Q792" s="2328">
        <v>3930</v>
      </c>
      <c r="R792" s="2329">
        <v>126.47297652710739</v>
      </c>
      <c r="S792" s="2330"/>
      <c r="T792" s="2325">
        <v>3930</v>
      </c>
      <c r="U792" s="2326">
        <v>3569.9879995347269</v>
      </c>
      <c r="V792" s="2331"/>
      <c r="W792" s="2332">
        <v>3930</v>
      </c>
      <c r="X792" s="2329">
        <v>178.9553130326903</v>
      </c>
      <c r="Y792" s="2330"/>
      <c r="Z792" s="2333">
        <v>3930</v>
      </c>
      <c r="AA792" s="2326">
        <v>2161.3252331947042</v>
      </c>
      <c r="AB792" s="2331"/>
      <c r="AC792" s="2332">
        <v>3930</v>
      </c>
      <c r="AD792" s="2329">
        <v>141.13157346800031</v>
      </c>
      <c r="AE792" s="2330"/>
      <c r="AF792" s="2334">
        <v>3930</v>
      </c>
      <c r="AG792" s="2335">
        <f t="shared" si="26"/>
        <v>1936.4263248175951</v>
      </c>
      <c r="AH792" s="2336"/>
      <c r="AI792" s="2334">
        <v>3930</v>
      </c>
      <c r="AJ792" s="2337">
        <f t="shared" si="27"/>
        <v>135.38235000409671</v>
      </c>
    </row>
    <row r="793" spans="2:36" x14ac:dyDescent="0.25">
      <c r="B793" s="2325">
        <v>3935</v>
      </c>
      <c r="C793" s="2326">
        <v>1393.40835656285</v>
      </c>
      <c r="D793" s="2327"/>
      <c r="E793" s="2328">
        <v>3935</v>
      </c>
      <c r="F793" s="2329">
        <v>125.34407622001601</v>
      </c>
      <c r="G793" s="2330"/>
      <c r="H793" s="2325">
        <v>3935</v>
      </c>
      <c r="I793" s="2326">
        <v>955.15090708118703</v>
      </c>
      <c r="J793" s="2331"/>
      <c r="K793" s="2328">
        <v>3935</v>
      </c>
      <c r="L793" s="2329">
        <v>104.566181719928</v>
      </c>
      <c r="M793" s="2330"/>
      <c r="N793" s="2325">
        <v>3935</v>
      </c>
      <c r="O793" s="2326">
        <v>1599.60082969207</v>
      </c>
      <c r="P793" s="2331"/>
      <c r="Q793" s="2328">
        <v>3935</v>
      </c>
      <c r="R793" s="2329">
        <v>126.251014131841</v>
      </c>
      <c r="S793" s="2330"/>
      <c r="T793" s="2325">
        <v>3935</v>
      </c>
      <c r="U793" s="2326">
        <v>3567.46930896512</v>
      </c>
      <c r="V793" s="2331"/>
      <c r="W793" s="2332">
        <v>3935</v>
      </c>
      <c r="X793" s="2329">
        <v>178.73514247902301</v>
      </c>
      <c r="Y793" s="2330"/>
      <c r="Z793" s="2333">
        <v>3935</v>
      </c>
      <c r="AA793" s="2326">
        <v>2186.1206787123601</v>
      </c>
      <c r="AB793" s="2331"/>
      <c r="AC793" s="2332">
        <v>3935</v>
      </c>
      <c r="AD793" s="2329">
        <v>141.64626283285401</v>
      </c>
      <c r="AE793" s="2330"/>
      <c r="AF793" s="2334">
        <v>3935</v>
      </c>
      <c r="AG793" s="2335">
        <f t="shared" si="26"/>
        <v>1940.3500162027171</v>
      </c>
      <c r="AH793" s="2336"/>
      <c r="AI793" s="2334">
        <v>3935</v>
      </c>
      <c r="AJ793" s="2337">
        <f t="shared" si="27"/>
        <v>135.3085354767324</v>
      </c>
    </row>
    <row r="794" spans="2:36" x14ac:dyDescent="0.25">
      <c r="B794" s="2325">
        <v>3940</v>
      </c>
      <c r="C794" s="2326">
        <v>1393.40387578373</v>
      </c>
      <c r="D794" s="2327"/>
      <c r="E794" s="2328">
        <v>3940</v>
      </c>
      <c r="F794" s="2329">
        <v>125.342560810385</v>
      </c>
      <c r="G794" s="2330"/>
      <c r="H794" s="2325">
        <v>3940</v>
      </c>
      <c r="I794" s="2326">
        <v>955.14335108719104</v>
      </c>
      <c r="J794" s="2331"/>
      <c r="K794" s="2328">
        <v>3940</v>
      </c>
      <c r="L794" s="2329">
        <v>104.56484627651599</v>
      </c>
      <c r="M794" s="2330"/>
      <c r="N794" s="2325">
        <v>3940</v>
      </c>
      <c r="O794" s="2326">
        <v>1599.59570532204</v>
      </c>
      <c r="P794" s="2331"/>
      <c r="Q794" s="2328">
        <v>3940</v>
      </c>
      <c r="R794" s="2329">
        <v>126.249581299642</v>
      </c>
      <c r="S794" s="2330"/>
      <c r="T794" s="2325">
        <v>3940</v>
      </c>
      <c r="U794" s="2326">
        <v>3567.45305738036</v>
      </c>
      <c r="V794" s="2331"/>
      <c r="W794" s="2332">
        <v>3940</v>
      </c>
      <c r="X794" s="2329">
        <v>178.733721353351</v>
      </c>
      <c r="Y794" s="2330"/>
      <c r="Z794" s="2333">
        <v>3940</v>
      </c>
      <c r="AA794" s="2326">
        <v>2186.2806480363802</v>
      </c>
      <c r="AB794" s="2331"/>
      <c r="AC794" s="2332">
        <v>3940</v>
      </c>
      <c r="AD794" s="2329">
        <v>141.64958288534899</v>
      </c>
      <c r="AE794" s="2330"/>
      <c r="AF794" s="2334">
        <v>3940</v>
      </c>
      <c r="AG794" s="2335">
        <f t="shared" si="26"/>
        <v>1940.3753275219401</v>
      </c>
      <c r="AH794" s="2336"/>
      <c r="AI794" s="2334">
        <v>3940</v>
      </c>
      <c r="AJ794" s="2337">
        <f t="shared" si="27"/>
        <v>135.30805852504858</v>
      </c>
    </row>
    <row r="795" spans="2:36" x14ac:dyDescent="0.25">
      <c r="B795" s="2325">
        <v>3945</v>
      </c>
      <c r="C795" s="2326">
        <v>1393.3993950046199</v>
      </c>
      <c r="D795" s="2327"/>
      <c r="E795" s="2328">
        <v>3945</v>
      </c>
      <c r="F795" s="2329">
        <v>125.341045400754</v>
      </c>
      <c r="G795" s="2330"/>
      <c r="H795" s="2325">
        <v>3945</v>
      </c>
      <c r="I795" s="2326">
        <v>955.13579509319504</v>
      </c>
      <c r="J795" s="2331"/>
      <c r="K795" s="2328">
        <v>3945</v>
      </c>
      <c r="L795" s="2329">
        <v>104.563510833104</v>
      </c>
      <c r="M795" s="2330"/>
      <c r="N795" s="2325">
        <v>3945</v>
      </c>
      <c r="O795" s="2326">
        <v>1599.59058095201</v>
      </c>
      <c r="P795" s="2331"/>
      <c r="Q795" s="2328">
        <v>3945</v>
      </c>
      <c r="R795" s="2329">
        <v>126.24814846744199</v>
      </c>
      <c r="S795" s="2330"/>
      <c r="T795" s="2325">
        <v>3945</v>
      </c>
      <c r="U795" s="2326">
        <v>3567.4368057956099</v>
      </c>
      <c r="V795" s="2331"/>
      <c r="W795" s="2332">
        <v>3945</v>
      </c>
      <c r="X795" s="2329">
        <v>178.73230022768001</v>
      </c>
      <c r="Y795" s="2330"/>
      <c r="Z795" s="2333">
        <v>3945</v>
      </c>
      <c r="AA795" s="2326">
        <v>2186.4406173604102</v>
      </c>
      <c r="AB795" s="2331"/>
      <c r="AC795" s="2332">
        <v>3945</v>
      </c>
      <c r="AD795" s="2329">
        <v>141.652902937845</v>
      </c>
      <c r="AE795" s="2330"/>
      <c r="AF795" s="2334">
        <v>3945</v>
      </c>
      <c r="AG795" s="2335">
        <f t="shared" si="26"/>
        <v>1940.400638841169</v>
      </c>
      <c r="AH795" s="2336"/>
      <c r="AI795" s="2334">
        <v>3945</v>
      </c>
      <c r="AJ795" s="2337">
        <f t="shared" si="27"/>
        <v>135.30758157336498</v>
      </c>
    </row>
    <row r="796" spans="2:36" x14ac:dyDescent="0.25">
      <c r="B796" s="2325">
        <v>3950</v>
      </c>
      <c r="C796" s="2326">
        <v>1393.3949142255001</v>
      </c>
      <c r="D796" s="2327"/>
      <c r="E796" s="2328">
        <v>3950</v>
      </c>
      <c r="F796" s="2329">
        <v>125.33952999112201</v>
      </c>
      <c r="G796" s="2330"/>
      <c r="H796" s="2325">
        <v>3950</v>
      </c>
      <c r="I796" s="2326">
        <v>955.12823909919996</v>
      </c>
      <c r="J796" s="2331"/>
      <c r="K796" s="2328">
        <v>3950</v>
      </c>
      <c r="L796" s="2329">
        <v>104.562175389692</v>
      </c>
      <c r="M796" s="2330"/>
      <c r="N796" s="2325">
        <v>3950</v>
      </c>
      <c r="O796" s="2326">
        <v>1599.58545658199</v>
      </c>
      <c r="P796" s="2331"/>
      <c r="Q796" s="2328">
        <v>3950</v>
      </c>
      <c r="R796" s="2329">
        <v>126.24671563524301</v>
      </c>
      <c r="S796" s="2330"/>
      <c r="T796" s="2325">
        <v>3950</v>
      </c>
      <c r="U796" s="2326">
        <v>3567.4205542108498</v>
      </c>
      <c r="V796" s="2331"/>
      <c r="W796" s="2332">
        <v>3950</v>
      </c>
      <c r="X796" s="2329">
        <v>178.730879102008</v>
      </c>
      <c r="Y796" s="2330"/>
      <c r="Z796" s="2333">
        <v>3950</v>
      </c>
      <c r="AA796" s="2326">
        <v>2186.6005866844298</v>
      </c>
      <c r="AB796" s="2331"/>
      <c r="AC796" s="2332">
        <v>3950</v>
      </c>
      <c r="AD796" s="2329">
        <v>141.65622299034001</v>
      </c>
      <c r="AE796" s="2330"/>
      <c r="AF796" s="2334">
        <v>3950</v>
      </c>
      <c r="AG796" s="2335">
        <f t="shared" si="26"/>
        <v>1940.4259501603942</v>
      </c>
      <c r="AH796" s="2336"/>
      <c r="AI796" s="2334">
        <v>3950</v>
      </c>
      <c r="AJ796" s="2337">
        <f t="shared" si="27"/>
        <v>135.30710462168099</v>
      </c>
    </row>
    <row r="797" spans="2:36" x14ac:dyDescent="0.25">
      <c r="B797" s="2325">
        <v>3955</v>
      </c>
      <c r="C797" s="2326">
        <v>1393.39043344639</v>
      </c>
      <c r="D797" s="2327"/>
      <c r="E797" s="2328">
        <v>3955</v>
      </c>
      <c r="F797" s="2329">
        <v>125.338014581491</v>
      </c>
      <c r="G797" s="2330"/>
      <c r="H797" s="2325">
        <v>3955</v>
      </c>
      <c r="I797" s="2326">
        <v>955.12068310520397</v>
      </c>
      <c r="J797" s="2331"/>
      <c r="K797" s="2328">
        <v>3955</v>
      </c>
      <c r="L797" s="2329">
        <v>104.56083994628</v>
      </c>
      <c r="M797" s="2330"/>
      <c r="N797" s="2325">
        <v>3955</v>
      </c>
      <c r="O797" s="2326">
        <v>1599.58033221196</v>
      </c>
      <c r="P797" s="2331"/>
      <c r="Q797" s="2328">
        <v>3955</v>
      </c>
      <c r="R797" s="2329">
        <v>126.24528280304401</v>
      </c>
      <c r="S797" s="2330"/>
      <c r="T797" s="2325">
        <v>3955</v>
      </c>
      <c r="U797" s="2326">
        <v>3567.4043026261002</v>
      </c>
      <c r="V797" s="2331"/>
      <c r="W797" s="2332">
        <v>3955</v>
      </c>
      <c r="X797" s="2329">
        <v>178.72945797633599</v>
      </c>
      <c r="Y797" s="2330"/>
      <c r="Z797" s="2333">
        <v>3955</v>
      </c>
      <c r="AA797" s="2326">
        <v>2186.7605560084498</v>
      </c>
      <c r="AB797" s="2331"/>
      <c r="AC797" s="2332">
        <v>3955</v>
      </c>
      <c r="AD797" s="2329">
        <v>141.65954304283599</v>
      </c>
      <c r="AE797" s="2330"/>
      <c r="AF797" s="2334">
        <v>3955</v>
      </c>
      <c r="AG797" s="2335">
        <f t="shared" si="26"/>
        <v>1940.4512614796208</v>
      </c>
      <c r="AH797" s="2336"/>
      <c r="AI797" s="2334">
        <v>3955</v>
      </c>
      <c r="AJ797" s="2337">
        <f t="shared" si="27"/>
        <v>135.3066276699974</v>
      </c>
    </row>
    <row r="798" spans="2:36" x14ac:dyDescent="0.25">
      <c r="B798" s="2325">
        <v>3960</v>
      </c>
      <c r="C798" s="2326">
        <v>1393.38595266727</v>
      </c>
      <c r="D798" s="2327"/>
      <c r="E798" s="2328">
        <v>3960</v>
      </c>
      <c r="F798" s="2329">
        <v>125.33649917186</v>
      </c>
      <c r="G798" s="2330"/>
      <c r="H798" s="2325">
        <v>3960</v>
      </c>
      <c r="I798" s="2326">
        <v>955.11312711120797</v>
      </c>
      <c r="J798" s="2331"/>
      <c r="K798" s="2328">
        <v>3960</v>
      </c>
      <c r="L798" s="2329">
        <v>104.55950450286799</v>
      </c>
      <c r="M798" s="2330"/>
      <c r="N798" s="2325">
        <v>3960</v>
      </c>
      <c r="O798" s="2326">
        <v>1599.57520784194</v>
      </c>
      <c r="P798" s="2331"/>
      <c r="Q798" s="2328">
        <v>3960</v>
      </c>
      <c r="R798" s="2329">
        <v>126.24384997084501</v>
      </c>
      <c r="S798" s="2330"/>
      <c r="T798" s="2325">
        <v>3960</v>
      </c>
      <c r="U798" s="2326">
        <v>3567.3880510413401</v>
      </c>
      <c r="V798" s="2331"/>
      <c r="W798" s="2332">
        <v>3960</v>
      </c>
      <c r="X798" s="2329">
        <v>178.72803685066401</v>
      </c>
      <c r="Y798" s="2330"/>
      <c r="Z798" s="2333">
        <v>3960</v>
      </c>
      <c r="AA798" s="2326">
        <v>2186.9205253324699</v>
      </c>
      <c r="AB798" s="2331"/>
      <c r="AC798" s="2332">
        <v>3960</v>
      </c>
      <c r="AD798" s="2329">
        <v>141.66286309533101</v>
      </c>
      <c r="AE798" s="2330"/>
      <c r="AF798" s="2334">
        <v>3960</v>
      </c>
      <c r="AG798" s="2335">
        <f t="shared" si="26"/>
        <v>1940.4765727988458</v>
      </c>
      <c r="AH798" s="2336"/>
      <c r="AI798" s="2334">
        <v>3960</v>
      </c>
      <c r="AJ798" s="2337">
        <f t="shared" si="27"/>
        <v>135.3061507183136</v>
      </c>
    </row>
    <row r="799" spans="2:36" x14ac:dyDescent="0.25">
      <c r="B799" s="2325">
        <v>3965</v>
      </c>
      <c r="C799" s="2326">
        <v>1393.3814718881499</v>
      </c>
      <c r="D799" s="2327"/>
      <c r="E799" s="2328">
        <v>3965</v>
      </c>
      <c r="F799" s="2329">
        <v>125.334983762229</v>
      </c>
      <c r="G799" s="2330"/>
      <c r="H799" s="2325">
        <v>3965</v>
      </c>
      <c r="I799" s="2326">
        <v>955.10557111721198</v>
      </c>
      <c r="J799" s="2331"/>
      <c r="K799" s="2328">
        <v>3965</v>
      </c>
      <c r="L799" s="2329">
        <v>104.55816905945601</v>
      </c>
      <c r="M799" s="2330"/>
      <c r="N799" s="2325">
        <v>3965</v>
      </c>
      <c r="O799" s="2326">
        <v>1599.57008347191</v>
      </c>
      <c r="P799" s="2331"/>
      <c r="Q799" s="2328">
        <v>3965</v>
      </c>
      <c r="R799" s="2329">
        <v>126.242417138645</v>
      </c>
      <c r="S799" s="2330"/>
      <c r="T799" s="2325">
        <v>3965</v>
      </c>
      <c r="U799" s="2326">
        <v>3567.37179945659</v>
      </c>
      <c r="V799" s="2331"/>
      <c r="W799" s="2332">
        <v>3965</v>
      </c>
      <c r="X799" s="2329">
        <v>178.726615724992</v>
      </c>
      <c r="Y799" s="2330"/>
      <c r="Z799" s="2333">
        <v>3965</v>
      </c>
      <c r="AA799" s="2326">
        <v>2187.0804946564899</v>
      </c>
      <c r="AB799" s="2331"/>
      <c r="AC799" s="2332">
        <v>3965</v>
      </c>
      <c r="AD799" s="2329">
        <v>141.66618314782701</v>
      </c>
      <c r="AE799" s="2330"/>
      <c r="AF799" s="2334">
        <v>3965</v>
      </c>
      <c r="AG799" s="2335">
        <f t="shared" si="26"/>
        <v>1940.5018841180704</v>
      </c>
      <c r="AH799" s="2336"/>
      <c r="AI799" s="2334">
        <v>3965</v>
      </c>
      <c r="AJ799" s="2337">
        <f t="shared" si="27"/>
        <v>135.30567376662981</v>
      </c>
    </row>
    <row r="800" spans="2:36" x14ac:dyDescent="0.25">
      <c r="B800" s="2325">
        <v>3970</v>
      </c>
      <c r="C800" s="2326">
        <v>1393.3769911090401</v>
      </c>
      <c r="D800" s="2327"/>
      <c r="E800" s="2328">
        <v>3970</v>
      </c>
      <c r="F800" s="2329">
        <v>125.333468352597</v>
      </c>
      <c r="G800" s="2330"/>
      <c r="H800" s="2325">
        <v>3970</v>
      </c>
      <c r="I800" s="2326">
        <v>955.09801512321599</v>
      </c>
      <c r="J800" s="2331"/>
      <c r="K800" s="2328">
        <v>3970</v>
      </c>
      <c r="L800" s="2329">
        <v>104.556833616044</v>
      </c>
      <c r="M800" s="2330"/>
      <c r="N800" s="2325">
        <v>3970</v>
      </c>
      <c r="O800" s="2326">
        <v>1599.5649591018901</v>
      </c>
      <c r="P800" s="2331"/>
      <c r="Q800" s="2328">
        <v>3970</v>
      </c>
      <c r="R800" s="2329">
        <v>126.24098430644599</v>
      </c>
      <c r="S800" s="2330"/>
      <c r="T800" s="2325">
        <v>3970</v>
      </c>
      <c r="U800" s="2326">
        <v>3567.3555478718299</v>
      </c>
      <c r="V800" s="2331"/>
      <c r="W800" s="2332">
        <v>3970</v>
      </c>
      <c r="X800" s="2329">
        <v>178.72519459931999</v>
      </c>
      <c r="Y800" s="2330"/>
      <c r="Z800" s="2333">
        <v>3970</v>
      </c>
      <c r="AA800" s="2326">
        <v>2187.24046398051</v>
      </c>
      <c r="AB800" s="2331"/>
      <c r="AC800" s="2332">
        <v>3970</v>
      </c>
      <c r="AD800" s="2329">
        <v>141.669503200322</v>
      </c>
      <c r="AE800" s="2330"/>
      <c r="AF800" s="2334">
        <v>3970</v>
      </c>
      <c r="AG800" s="2335">
        <f t="shared" si="26"/>
        <v>1940.5271954372972</v>
      </c>
      <c r="AH800" s="2336"/>
      <c r="AI800" s="2334">
        <v>3970</v>
      </c>
      <c r="AJ800" s="2337">
        <f t="shared" si="27"/>
        <v>135.30519681494579</v>
      </c>
    </row>
    <row r="801" spans="2:36" x14ac:dyDescent="0.25">
      <c r="B801" s="2325">
        <v>3975</v>
      </c>
      <c r="C801" s="2326">
        <v>1393.37251032992</v>
      </c>
      <c r="D801" s="2327"/>
      <c r="E801" s="2328">
        <v>3975</v>
      </c>
      <c r="F801" s="2329">
        <v>125.331952942966</v>
      </c>
      <c r="G801" s="2330"/>
      <c r="H801" s="2325">
        <v>3975</v>
      </c>
      <c r="I801" s="2326">
        <v>955.09045912922102</v>
      </c>
      <c r="J801" s="2331"/>
      <c r="K801" s="2328">
        <v>3975</v>
      </c>
      <c r="L801" s="2329">
        <v>104.55549817263299</v>
      </c>
      <c r="M801" s="2330"/>
      <c r="N801" s="2325">
        <v>3975</v>
      </c>
      <c r="O801" s="2326">
        <v>1599.5598347318601</v>
      </c>
      <c r="P801" s="2331"/>
      <c r="Q801" s="2328">
        <v>3975</v>
      </c>
      <c r="R801" s="2329">
        <v>126.23955147424699</v>
      </c>
      <c r="S801" s="2330"/>
      <c r="T801" s="2325">
        <v>3975</v>
      </c>
      <c r="U801" s="2326">
        <v>3567.3392962870698</v>
      </c>
      <c r="V801" s="2331"/>
      <c r="W801" s="2332">
        <v>3975</v>
      </c>
      <c r="X801" s="2329">
        <v>178.72377347364801</v>
      </c>
      <c r="Y801" s="2330"/>
      <c r="Z801" s="2333">
        <v>3975</v>
      </c>
      <c r="AA801" s="2326">
        <v>2187.40043330453</v>
      </c>
      <c r="AB801" s="2331"/>
      <c r="AC801" s="2332">
        <v>3975</v>
      </c>
      <c r="AD801" s="2329">
        <v>141.67282325281801</v>
      </c>
      <c r="AE801" s="2330"/>
      <c r="AF801" s="2334">
        <v>3975</v>
      </c>
      <c r="AG801" s="2335">
        <f t="shared" si="26"/>
        <v>1940.5525067565202</v>
      </c>
      <c r="AH801" s="2336"/>
      <c r="AI801" s="2334">
        <v>3975</v>
      </c>
      <c r="AJ801" s="2337">
        <f t="shared" si="27"/>
        <v>135.30471986326239</v>
      </c>
    </row>
    <row r="802" spans="2:36" x14ac:dyDescent="0.25">
      <c r="B802" s="2325">
        <v>3980</v>
      </c>
      <c r="C802" s="2326">
        <v>1393.36802955081</v>
      </c>
      <c r="D802" s="2327"/>
      <c r="E802" s="2328">
        <v>3980</v>
      </c>
      <c r="F802" s="2329">
        <v>125.330437533335</v>
      </c>
      <c r="G802" s="2330"/>
      <c r="H802" s="2325">
        <v>3980</v>
      </c>
      <c r="I802" s="2326">
        <v>955.08290313522502</v>
      </c>
      <c r="J802" s="2331"/>
      <c r="K802" s="2328">
        <v>3980</v>
      </c>
      <c r="L802" s="2329">
        <v>104.55416272922101</v>
      </c>
      <c r="M802" s="2330"/>
      <c r="N802" s="2325">
        <v>3980</v>
      </c>
      <c r="O802" s="2326">
        <v>1599.5547103618301</v>
      </c>
      <c r="P802" s="2331"/>
      <c r="Q802" s="2328">
        <v>3980</v>
      </c>
      <c r="R802" s="2329">
        <v>126.23811864204799</v>
      </c>
      <c r="S802" s="2330"/>
      <c r="T802" s="2325">
        <v>3980</v>
      </c>
      <c r="U802" s="2326">
        <v>3567.3230447023202</v>
      </c>
      <c r="V802" s="2331"/>
      <c r="W802" s="2332">
        <v>3980</v>
      </c>
      <c r="X802" s="2329">
        <v>178.72235234797699</v>
      </c>
      <c r="Y802" s="2330"/>
      <c r="Z802" s="2333">
        <v>3980</v>
      </c>
      <c r="AA802" s="2326">
        <v>2187.56040262856</v>
      </c>
      <c r="AB802" s="2331"/>
      <c r="AC802" s="2332">
        <v>3980</v>
      </c>
      <c r="AD802" s="2329">
        <v>141.67614330531299</v>
      </c>
      <c r="AE802" s="2330"/>
      <c r="AF802" s="2334">
        <v>3980</v>
      </c>
      <c r="AG802" s="2335">
        <f t="shared" si="26"/>
        <v>1940.5778180757491</v>
      </c>
      <c r="AH802" s="2336"/>
      <c r="AI802" s="2334">
        <v>3980</v>
      </c>
      <c r="AJ802" s="2337">
        <f t="shared" si="27"/>
        <v>135.3042429115788</v>
      </c>
    </row>
    <row r="803" spans="2:36" x14ac:dyDescent="0.25">
      <c r="B803" s="2325">
        <v>3985</v>
      </c>
      <c r="C803" s="2326">
        <v>1394.5966030872603</v>
      </c>
      <c r="D803" s="2327"/>
      <c r="E803" s="2328">
        <v>3985</v>
      </c>
      <c r="F803" s="2329">
        <v>125.74586258459885</v>
      </c>
      <c r="G803" s="2330"/>
      <c r="H803" s="2325">
        <v>3985</v>
      </c>
      <c r="I803" s="2326">
        <v>957.15424504372311</v>
      </c>
      <c r="J803" s="2331"/>
      <c r="K803" s="2328">
        <v>3985</v>
      </c>
      <c r="L803" s="2329">
        <v>104.92025116521489</v>
      </c>
      <c r="M803" s="2330"/>
      <c r="N803" s="2325">
        <v>3985</v>
      </c>
      <c r="O803" s="2326">
        <v>1600.9594668822779</v>
      </c>
      <c r="P803" s="2331"/>
      <c r="Q803" s="2328">
        <v>3985</v>
      </c>
      <c r="R803" s="2329">
        <v>126.63090455806397</v>
      </c>
      <c r="S803" s="2330"/>
      <c r="T803" s="2325">
        <v>3985</v>
      </c>
      <c r="U803" s="2326">
        <v>3571.7764365267658</v>
      </c>
      <c r="V803" s="2331"/>
      <c r="W803" s="2332">
        <v>3985</v>
      </c>
      <c r="X803" s="2329">
        <v>179.11189667026804</v>
      </c>
      <c r="Y803" s="2330"/>
      <c r="Z803" s="2333">
        <v>3985</v>
      </c>
      <c r="AA803" s="2326">
        <v>2143.7291082881866</v>
      </c>
      <c r="AB803" s="2331"/>
      <c r="AC803" s="2332">
        <v>3985</v>
      </c>
      <c r="AD803" s="2329">
        <v>140.76657076361789</v>
      </c>
      <c r="AE803" s="2330"/>
      <c r="AF803" s="2334">
        <v>3985</v>
      </c>
      <c r="AG803" s="2335">
        <f t="shared" si="26"/>
        <v>1933.643171965643</v>
      </c>
      <c r="AH803" s="2336"/>
      <c r="AI803" s="2334">
        <v>3985</v>
      </c>
      <c r="AJ803" s="2337">
        <f t="shared" si="27"/>
        <v>135.43509714835272</v>
      </c>
    </row>
    <row r="804" spans="2:36" x14ac:dyDescent="0.25">
      <c r="B804" s="2325">
        <v>3990</v>
      </c>
      <c r="C804" s="2326">
        <v>1394.3487601379968</v>
      </c>
      <c r="D804" s="2327"/>
      <c r="E804" s="2328">
        <v>3990</v>
      </c>
      <c r="F804" s="2329">
        <v>125.66217703437707</v>
      </c>
      <c r="G804" s="2330"/>
      <c r="H804" s="2325">
        <v>3990</v>
      </c>
      <c r="I804" s="2326">
        <v>956.73699945120518</v>
      </c>
      <c r="J804" s="2331"/>
      <c r="K804" s="2328">
        <v>3990</v>
      </c>
      <c r="L804" s="2329">
        <v>104.84650687568335</v>
      </c>
      <c r="M804" s="2330"/>
      <c r="N804" s="2325">
        <v>3990</v>
      </c>
      <c r="O804" s="2326">
        <v>1600.6764946418962</v>
      </c>
      <c r="P804" s="2331"/>
      <c r="Q804" s="2328">
        <v>3990</v>
      </c>
      <c r="R804" s="2329">
        <v>126.55178229806573</v>
      </c>
      <c r="S804" s="2330"/>
      <c r="T804" s="2325">
        <v>3990</v>
      </c>
      <c r="U804" s="2326">
        <v>3570.8818366963005</v>
      </c>
      <c r="V804" s="2331"/>
      <c r="W804" s="2332">
        <v>3990</v>
      </c>
      <c r="X804" s="2329">
        <v>179.03347494464205</v>
      </c>
      <c r="Y804" s="2330"/>
      <c r="Z804" s="2333">
        <v>3990</v>
      </c>
      <c r="AA804" s="2326">
        <v>2152.5269203735252</v>
      </c>
      <c r="AB804" s="2331"/>
      <c r="AC804" s="2332">
        <v>3990</v>
      </c>
      <c r="AD804" s="2329">
        <v>140.94897058074733</v>
      </c>
      <c r="AE804" s="2330"/>
      <c r="AF804" s="2334">
        <v>3990</v>
      </c>
      <c r="AG804" s="2335">
        <f t="shared" si="26"/>
        <v>1935.0342022601849</v>
      </c>
      <c r="AH804" s="2336"/>
      <c r="AI804" s="2334">
        <v>3990</v>
      </c>
      <c r="AJ804" s="2337">
        <f t="shared" si="27"/>
        <v>135.4085823467031</v>
      </c>
    </row>
    <row r="805" spans="2:36" x14ac:dyDescent="0.25">
      <c r="B805" s="2325">
        <v>3995</v>
      </c>
      <c r="C805" s="2326">
        <v>1394.1023172866308</v>
      </c>
      <c r="D805" s="2327"/>
      <c r="E805" s="2328">
        <v>3995</v>
      </c>
      <c r="F805" s="2329">
        <v>125.57882950465842</v>
      </c>
      <c r="G805" s="2330"/>
      <c r="H805" s="2325">
        <v>3995</v>
      </c>
      <c r="I805" s="2326">
        <v>956.32141978143625</v>
      </c>
      <c r="J805" s="2331"/>
      <c r="K805" s="2328">
        <v>3995</v>
      </c>
      <c r="L805" s="2329">
        <v>104.77305748802713</v>
      </c>
      <c r="M805" s="2330"/>
      <c r="N805" s="2325">
        <v>3995</v>
      </c>
      <c r="O805" s="2326">
        <v>1600.3946542904778</v>
      </c>
      <c r="P805" s="2331"/>
      <c r="Q805" s="2328">
        <v>3995</v>
      </c>
      <c r="R805" s="2329">
        <v>126.47297652710739</v>
      </c>
      <c r="S805" s="2330"/>
      <c r="T805" s="2325">
        <v>3995</v>
      </c>
      <c r="U805" s="2326">
        <v>3569.9879995347269</v>
      </c>
      <c r="V805" s="2331"/>
      <c r="W805" s="2332">
        <v>3995</v>
      </c>
      <c r="X805" s="2329">
        <v>178.9553130326903</v>
      </c>
      <c r="Y805" s="2330"/>
      <c r="Z805" s="2333">
        <v>3995</v>
      </c>
      <c r="AA805" s="2326">
        <v>2161.3252331947042</v>
      </c>
      <c r="AB805" s="2331"/>
      <c r="AC805" s="2332">
        <v>3995</v>
      </c>
      <c r="AD805" s="2329">
        <v>141.13157346800031</v>
      </c>
      <c r="AE805" s="2330"/>
      <c r="AF805" s="2334">
        <v>3995</v>
      </c>
      <c r="AG805" s="2335">
        <f t="shared" si="26"/>
        <v>1936.4263248175951</v>
      </c>
      <c r="AH805" s="2336"/>
      <c r="AI805" s="2334">
        <v>3995</v>
      </c>
      <c r="AJ805" s="2337">
        <f t="shared" si="27"/>
        <v>135.38235000409671</v>
      </c>
    </row>
    <row r="806" spans="2:36" x14ac:dyDescent="0.25">
      <c r="B806" s="2325">
        <v>4000</v>
      </c>
      <c r="C806" s="2326">
        <v>1393.3635487716899</v>
      </c>
      <c r="D806" s="2327"/>
      <c r="E806" s="2328">
        <v>4000</v>
      </c>
      <c r="F806" s="2329">
        <v>125.328922123704</v>
      </c>
      <c r="G806" s="2330"/>
      <c r="H806" s="2325">
        <v>4000</v>
      </c>
      <c r="I806" s="2326">
        <v>955.07534714122903</v>
      </c>
      <c r="J806" s="2331"/>
      <c r="K806" s="2328">
        <v>4000</v>
      </c>
      <c r="L806" s="2329">
        <v>104.552827285809</v>
      </c>
      <c r="M806" s="2330"/>
      <c r="N806" s="2325">
        <v>4000</v>
      </c>
      <c r="O806" s="2326">
        <v>1599.5495859918101</v>
      </c>
      <c r="P806" s="2331"/>
      <c r="Q806" s="2328">
        <v>4000</v>
      </c>
      <c r="R806" s="2329">
        <v>126.236685809848</v>
      </c>
      <c r="S806" s="2330"/>
      <c r="T806" s="2325">
        <v>4000</v>
      </c>
      <c r="U806" s="2326">
        <v>3567.3067931175601</v>
      </c>
      <c r="V806" s="2331"/>
      <c r="W806" s="2332">
        <v>4000</v>
      </c>
      <c r="X806" s="2329">
        <v>178.72093122230501</v>
      </c>
      <c r="Y806" s="2330"/>
      <c r="Z806" s="2333">
        <v>4000</v>
      </c>
      <c r="AA806" s="2326">
        <v>2187.7203719525801</v>
      </c>
      <c r="AB806" s="2331"/>
      <c r="AC806" s="2332">
        <v>4000</v>
      </c>
      <c r="AD806" s="2329">
        <v>141.679463357809</v>
      </c>
      <c r="AE806" s="2330"/>
      <c r="AF806" s="2334">
        <v>4000</v>
      </c>
      <c r="AG806" s="2335">
        <f t="shared" si="26"/>
        <v>1940.6031293949738</v>
      </c>
      <c r="AH806" s="2336"/>
      <c r="AI806" s="2334">
        <v>4000</v>
      </c>
      <c r="AJ806" s="2337">
        <f t="shared" si="27"/>
        <v>135.303765959895</v>
      </c>
    </row>
    <row r="807" spans="2:36" x14ac:dyDescent="0.25">
      <c r="B807" s="2325">
        <v>4005</v>
      </c>
      <c r="C807" s="2326">
        <v>1393.3590679925801</v>
      </c>
      <c r="D807" s="2327"/>
      <c r="E807" s="2328">
        <v>4005</v>
      </c>
      <c r="F807" s="2329">
        <v>125.327406714072</v>
      </c>
      <c r="G807" s="2330"/>
      <c r="H807" s="2325">
        <v>4005</v>
      </c>
      <c r="I807" s="2326">
        <v>955.06779114723304</v>
      </c>
      <c r="J807" s="2331"/>
      <c r="K807" s="2328">
        <v>4005</v>
      </c>
      <c r="L807" s="2329">
        <v>104.551491842397</v>
      </c>
      <c r="M807" s="2330"/>
      <c r="N807" s="2325">
        <v>4005</v>
      </c>
      <c r="O807" s="2326">
        <v>1599.5444616217801</v>
      </c>
      <c r="P807" s="2331"/>
      <c r="Q807" s="2328">
        <v>4005</v>
      </c>
      <c r="R807" s="2329">
        <v>126.235252977649</v>
      </c>
      <c r="S807" s="2330"/>
      <c r="T807" s="2325">
        <v>4005</v>
      </c>
      <c r="U807" s="2326">
        <v>3567.29054153281</v>
      </c>
      <c r="V807" s="2331"/>
      <c r="W807" s="2332">
        <v>4005</v>
      </c>
      <c r="X807" s="2329">
        <v>178.719510096633</v>
      </c>
      <c r="Y807" s="2330"/>
      <c r="Z807" s="2333">
        <v>4005</v>
      </c>
      <c r="AA807" s="2326">
        <v>2187.8803412766001</v>
      </c>
      <c r="AB807" s="2331"/>
      <c r="AC807" s="2332">
        <v>4005</v>
      </c>
      <c r="AD807" s="2329">
        <v>141.68278341030401</v>
      </c>
      <c r="AE807" s="2330"/>
      <c r="AF807" s="2334">
        <v>4005</v>
      </c>
      <c r="AG807" s="2335">
        <f t="shared" si="26"/>
        <v>1940.6284407142005</v>
      </c>
      <c r="AH807" s="2336"/>
      <c r="AI807" s="2334">
        <v>4005</v>
      </c>
      <c r="AJ807" s="2337">
        <f t="shared" si="27"/>
        <v>135.30328900821101</v>
      </c>
    </row>
    <row r="808" spans="2:36" x14ac:dyDescent="0.25">
      <c r="B808" s="2325">
        <v>4010</v>
      </c>
      <c r="C808" s="2326">
        <v>1393.35458721346</v>
      </c>
      <c r="D808" s="2327"/>
      <c r="E808" s="2328">
        <v>4010</v>
      </c>
      <c r="F808" s="2329">
        <v>125.325891304441</v>
      </c>
      <c r="G808" s="2330"/>
      <c r="H808" s="2325">
        <v>4010</v>
      </c>
      <c r="I808" s="2326">
        <v>955.06023515323704</v>
      </c>
      <c r="J808" s="2331"/>
      <c r="K808" s="2328">
        <v>4010</v>
      </c>
      <c r="L808" s="2329">
        <v>104.550156398985</v>
      </c>
      <c r="M808" s="2330"/>
      <c r="N808" s="2325">
        <v>4010</v>
      </c>
      <c r="O808" s="2326">
        <v>1599.5393372517599</v>
      </c>
      <c r="P808" s="2331"/>
      <c r="Q808" s="2328">
        <v>4010</v>
      </c>
      <c r="R808" s="2329">
        <v>126.23382014545</v>
      </c>
      <c r="S808" s="2330"/>
      <c r="T808" s="2325">
        <v>4010</v>
      </c>
      <c r="U808" s="2326">
        <v>3567.27428994805</v>
      </c>
      <c r="V808" s="2331"/>
      <c r="W808" s="2332">
        <v>4010</v>
      </c>
      <c r="X808" s="2329">
        <v>178.71808897096099</v>
      </c>
      <c r="Y808" s="2330"/>
      <c r="Z808" s="2333">
        <v>4010</v>
      </c>
      <c r="AA808" s="2326">
        <v>2188.0403106006202</v>
      </c>
      <c r="AB808" s="2331"/>
      <c r="AC808" s="2332">
        <v>4010</v>
      </c>
      <c r="AD808" s="2329">
        <v>141.68610346279999</v>
      </c>
      <c r="AE808" s="2330"/>
      <c r="AF808" s="2334">
        <v>4010</v>
      </c>
      <c r="AG808" s="2335">
        <f t="shared" si="26"/>
        <v>1940.6537520334255</v>
      </c>
      <c r="AH808" s="2336"/>
      <c r="AI808" s="2334">
        <v>4010</v>
      </c>
      <c r="AJ808" s="2337">
        <f t="shared" si="27"/>
        <v>135.30281205652742</v>
      </c>
    </row>
    <row r="809" spans="2:36" x14ac:dyDescent="0.25">
      <c r="B809" s="2325">
        <v>4015</v>
      </c>
      <c r="C809" s="2326">
        <v>1393.35010643434</v>
      </c>
      <c r="D809" s="2327"/>
      <c r="E809" s="2328">
        <v>4015</v>
      </c>
      <c r="F809" s="2329">
        <v>125.32437589481</v>
      </c>
      <c r="G809" s="2330"/>
      <c r="H809" s="2325">
        <v>4015</v>
      </c>
      <c r="I809" s="2326">
        <v>955.05267915924196</v>
      </c>
      <c r="J809" s="2331"/>
      <c r="K809" s="2328">
        <v>4015</v>
      </c>
      <c r="L809" s="2329">
        <v>104.54882095557301</v>
      </c>
      <c r="M809" s="2330"/>
      <c r="N809" s="2325">
        <v>4015</v>
      </c>
      <c r="O809" s="2326">
        <v>1599.5342128817299</v>
      </c>
      <c r="P809" s="2331"/>
      <c r="Q809" s="2328">
        <v>4015</v>
      </c>
      <c r="R809" s="2329">
        <v>126.232387313251</v>
      </c>
      <c r="S809" s="2330"/>
      <c r="T809" s="2325">
        <v>4015</v>
      </c>
      <c r="U809" s="2326">
        <v>3567.2580383632899</v>
      </c>
      <c r="V809" s="2331"/>
      <c r="W809" s="2332">
        <v>4015</v>
      </c>
      <c r="X809" s="2329">
        <v>178.71666784528901</v>
      </c>
      <c r="Y809" s="2330"/>
      <c r="Z809" s="2333">
        <v>4015</v>
      </c>
      <c r="AA809" s="2326">
        <v>2188.2002799246402</v>
      </c>
      <c r="AB809" s="2331"/>
      <c r="AC809" s="2332">
        <v>4015</v>
      </c>
      <c r="AD809" s="2329">
        <v>141.689423515295</v>
      </c>
      <c r="AE809" s="2330"/>
      <c r="AF809" s="2334">
        <v>4015</v>
      </c>
      <c r="AG809" s="2335">
        <f t="shared" si="26"/>
        <v>1940.6790633526484</v>
      </c>
      <c r="AH809" s="2336"/>
      <c r="AI809" s="2334">
        <v>4015</v>
      </c>
      <c r="AJ809" s="2337">
        <f t="shared" si="27"/>
        <v>135.30233510484359</v>
      </c>
    </row>
    <row r="810" spans="2:36" x14ac:dyDescent="0.25">
      <c r="B810" s="2325">
        <v>4020</v>
      </c>
      <c r="C810" s="2326">
        <v>1393.3456256552299</v>
      </c>
      <c r="D810" s="2327"/>
      <c r="E810" s="2328">
        <v>4020</v>
      </c>
      <c r="F810" s="2329">
        <v>125.32286048517901</v>
      </c>
      <c r="G810" s="2330"/>
      <c r="H810" s="2325">
        <v>4020</v>
      </c>
      <c r="I810" s="2326">
        <v>955.04512316524597</v>
      </c>
      <c r="J810" s="2331"/>
      <c r="K810" s="2328">
        <v>4020</v>
      </c>
      <c r="L810" s="2329">
        <v>104.547485512161</v>
      </c>
      <c r="M810" s="2330"/>
      <c r="N810" s="2325">
        <v>4020</v>
      </c>
      <c r="O810" s="2326">
        <v>1599.5290885116999</v>
      </c>
      <c r="P810" s="2331"/>
      <c r="Q810" s="2328">
        <v>4020</v>
      </c>
      <c r="R810" s="2329">
        <v>126.230954481051</v>
      </c>
      <c r="S810" s="2330"/>
      <c r="T810" s="2325">
        <v>4020</v>
      </c>
      <c r="U810" s="2326">
        <v>3567.2417867785398</v>
      </c>
      <c r="V810" s="2331"/>
      <c r="W810" s="2332">
        <v>4020</v>
      </c>
      <c r="X810" s="2329">
        <v>178.715246719617</v>
      </c>
      <c r="Y810" s="2330"/>
      <c r="Z810" s="2333">
        <v>4020</v>
      </c>
      <c r="AA810" s="2326">
        <v>2188.3602492486598</v>
      </c>
      <c r="AB810" s="2331"/>
      <c r="AC810" s="2332">
        <v>4020</v>
      </c>
      <c r="AD810" s="2329">
        <v>141.69274356779101</v>
      </c>
      <c r="AE810" s="2330"/>
      <c r="AF810" s="2334">
        <v>4020</v>
      </c>
      <c r="AG810" s="2335">
        <f t="shared" si="26"/>
        <v>1940.704374671875</v>
      </c>
      <c r="AH810" s="2336"/>
      <c r="AI810" s="2334">
        <v>4020</v>
      </c>
      <c r="AJ810" s="2337">
        <f t="shared" si="27"/>
        <v>135.3018581531598</v>
      </c>
    </row>
    <row r="811" spans="2:36" x14ac:dyDescent="0.25">
      <c r="B811" s="2325">
        <v>4025</v>
      </c>
      <c r="C811" s="2326">
        <v>1393.3411448761101</v>
      </c>
      <c r="D811" s="2327"/>
      <c r="E811" s="2328">
        <v>4025</v>
      </c>
      <c r="F811" s="2329">
        <v>125.321345075547</v>
      </c>
      <c r="G811" s="2330"/>
      <c r="H811" s="2325">
        <v>4025</v>
      </c>
      <c r="I811" s="2326">
        <v>955.03756717124998</v>
      </c>
      <c r="J811" s="2331"/>
      <c r="K811" s="2328">
        <v>4025</v>
      </c>
      <c r="L811" s="2329">
        <v>104.546150068749</v>
      </c>
      <c r="M811" s="2330"/>
      <c r="N811" s="2325">
        <v>4025</v>
      </c>
      <c r="O811" s="2326">
        <v>1599.5239641416799</v>
      </c>
      <c r="P811" s="2331"/>
      <c r="Q811" s="2328">
        <v>4025</v>
      </c>
      <c r="R811" s="2329">
        <v>126.229521648852</v>
      </c>
      <c r="S811" s="2330"/>
      <c r="T811" s="2325">
        <v>4025</v>
      </c>
      <c r="U811" s="2326">
        <v>3567.2255351937802</v>
      </c>
      <c r="V811" s="2331"/>
      <c r="W811" s="2332">
        <v>4025</v>
      </c>
      <c r="X811" s="2329">
        <v>178.71382559394499</v>
      </c>
      <c r="Y811" s="2330"/>
      <c r="Z811" s="2333">
        <v>4025</v>
      </c>
      <c r="AA811" s="2326">
        <v>2188.5202185726798</v>
      </c>
      <c r="AB811" s="2331"/>
      <c r="AC811" s="2332">
        <v>4025</v>
      </c>
      <c r="AD811" s="2329">
        <v>141.696063620286</v>
      </c>
      <c r="AE811" s="2330"/>
      <c r="AF811" s="2334">
        <v>4025</v>
      </c>
      <c r="AG811" s="2335">
        <f t="shared" si="26"/>
        <v>1940.7296859910998</v>
      </c>
      <c r="AH811" s="2336"/>
      <c r="AI811" s="2334">
        <v>4025</v>
      </c>
      <c r="AJ811" s="2337">
        <f t="shared" si="27"/>
        <v>135.30138120147581</v>
      </c>
    </row>
    <row r="812" spans="2:36" x14ac:dyDescent="0.25">
      <c r="B812" s="2325">
        <v>4030</v>
      </c>
      <c r="C812" s="2326">
        <v>1393.336664097</v>
      </c>
      <c r="D812" s="2327"/>
      <c r="E812" s="2328">
        <v>4030</v>
      </c>
      <c r="F812" s="2329">
        <v>125.319829665916</v>
      </c>
      <c r="G812" s="2330"/>
      <c r="H812" s="2325">
        <v>4030</v>
      </c>
      <c r="I812" s="2326">
        <v>955.03001117725398</v>
      </c>
      <c r="J812" s="2331"/>
      <c r="K812" s="2328">
        <v>4030</v>
      </c>
      <c r="L812" s="2329">
        <v>104.544814625337</v>
      </c>
      <c r="M812" s="2330"/>
      <c r="N812" s="2325">
        <v>4030</v>
      </c>
      <c r="O812" s="2326">
        <v>1599.5188397716499</v>
      </c>
      <c r="P812" s="2331"/>
      <c r="Q812" s="2328">
        <v>4030</v>
      </c>
      <c r="R812" s="2329">
        <v>126.228088816653</v>
      </c>
      <c r="S812" s="2330"/>
      <c r="T812" s="2325">
        <v>4030</v>
      </c>
      <c r="U812" s="2326">
        <v>3567.2092836090301</v>
      </c>
      <c r="V812" s="2331"/>
      <c r="W812" s="2332">
        <v>4030</v>
      </c>
      <c r="X812" s="2329">
        <v>178.712404468274</v>
      </c>
      <c r="Y812" s="2330"/>
      <c r="Z812" s="2333">
        <v>4030</v>
      </c>
      <c r="AA812" s="2326">
        <v>2188.6801878967099</v>
      </c>
      <c r="AB812" s="2331"/>
      <c r="AC812" s="2332">
        <v>4030</v>
      </c>
      <c r="AD812" s="2329">
        <v>141.69938367278201</v>
      </c>
      <c r="AE812" s="2330"/>
      <c r="AF812" s="2334">
        <v>4030</v>
      </c>
      <c r="AG812" s="2335">
        <f t="shared" si="26"/>
        <v>1940.7549973103291</v>
      </c>
      <c r="AH812" s="2336"/>
      <c r="AI812" s="2334">
        <v>4030</v>
      </c>
      <c r="AJ812" s="2337">
        <f t="shared" si="27"/>
        <v>135.30090424979238</v>
      </c>
    </row>
    <row r="813" spans="2:36" x14ac:dyDescent="0.25">
      <c r="B813" s="2325">
        <v>4035</v>
      </c>
      <c r="C813" s="2326">
        <v>1393.33218331788</v>
      </c>
      <c r="D813" s="2327"/>
      <c r="E813" s="2328">
        <v>4035</v>
      </c>
      <c r="F813" s="2329">
        <v>125.31831425628501</v>
      </c>
      <c r="G813" s="2330"/>
      <c r="H813" s="2325">
        <v>4035</v>
      </c>
      <c r="I813" s="2326">
        <v>955.02245518325799</v>
      </c>
      <c r="J813" s="2331"/>
      <c r="K813" s="2328">
        <v>4035</v>
      </c>
      <c r="L813" s="2329">
        <v>104.54347918192499</v>
      </c>
      <c r="M813" s="2330"/>
      <c r="N813" s="2325">
        <v>4035</v>
      </c>
      <c r="O813" s="2326">
        <v>1599.51371540163</v>
      </c>
      <c r="P813" s="2331"/>
      <c r="Q813" s="2328">
        <v>4035</v>
      </c>
      <c r="R813" s="2329">
        <v>126.226655984454</v>
      </c>
      <c r="S813" s="2330"/>
      <c r="T813" s="2325">
        <v>4035</v>
      </c>
      <c r="U813" s="2326">
        <v>3567.19303202427</v>
      </c>
      <c r="V813" s="2331"/>
      <c r="W813" s="2332">
        <v>4035</v>
      </c>
      <c r="X813" s="2329">
        <v>178.71098334260199</v>
      </c>
      <c r="Y813" s="2330"/>
      <c r="Z813" s="2333">
        <v>4035</v>
      </c>
      <c r="AA813" s="2326">
        <v>2188.8401572207299</v>
      </c>
      <c r="AB813" s="2331"/>
      <c r="AC813" s="2332">
        <v>4035</v>
      </c>
      <c r="AD813" s="2329">
        <v>141.70270372527699</v>
      </c>
      <c r="AE813" s="2330"/>
      <c r="AF813" s="2334">
        <v>4035</v>
      </c>
      <c r="AG813" s="2335">
        <f t="shared" si="26"/>
        <v>1940.7803086295535</v>
      </c>
      <c r="AH813" s="2336"/>
      <c r="AI813" s="2334">
        <v>4035</v>
      </c>
      <c r="AJ813" s="2337">
        <f t="shared" si="27"/>
        <v>135.30042729810856</v>
      </c>
    </row>
    <row r="814" spans="2:36" x14ac:dyDescent="0.25">
      <c r="B814" s="2325">
        <v>4040</v>
      </c>
      <c r="C814" s="2326">
        <v>1393.3277025387699</v>
      </c>
      <c r="D814" s="2327"/>
      <c r="E814" s="2328">
        <v>4040</v>
      </c>
      <c r="F814" s="2329">
        <v>125.316798846654</v>
      </c>
      <c r="G814" s="2330"/>
      <c r="H814" s="2325">
        <v>4040</v>
      </c>
      <c r="I814" s="2326">
        <v>955.01489918926302</v>
      </c>
      <c r="J814" s="2331"/>
      <c r="K814" s="2328">
        <v>4040</v>
      </c>
      <c r="L814" s="2329">
        <v>104.542143738513</v>
      </c>
      <c r="M814" s="2330"/>
      <c r="N814" s="2325">
        <v>4040</v>
      </c>
      <c r="O814" s="2326">
        <v>1599.5085910316</v>
      </c>
      <c r="P814" s="2331"/>
      <c r="Q814" s="2328">
        <v>4040</v>
      </c>
      <c r="R814" s="2329">
        <v>126.225223152254</v>
      </c>
      <c r="S814" s="2330"/>
      <c r="T814" s="2325">
        <v>4040</v>
      </c>
      <c r="U814" s="2326">
        <v>3567.1767804395099</v>
      </c>
      <c r="V814" s="2331"/>
      <c r="W814" s="2332">
        <v>4040</v>
      </c>
      <c r="X814" s="2329">
        <v>178.70956221693001</v>
      </c>
      <c r="Y814" s="2330"/>
      <c r="Z814" s="2333">
        <v>4040</v>
      </c>
      <c r="AA814" s="2326">
        <v>2189.0001265447499</v>
      </c>
      <c r="AB814" s="2331"/>
      <c r="AC814" s="2332">
        <v>4040</v>
      </c>
      <c r="AD814" s="2329">
        <v>141.706023777773</v>
      </c>
      <c r="AE814" s="2330"/>
      <c r="AF814" s="2334">
        <v>4040</v>
      </c>
      <c r="AG814" s="2335">
        <f t="shared" si="26"/>
        <v>1940.8056199487787</v>
      </c>
      <c r="AH814" s="2336"/>
      <c r="AI814" s="2334">
        <v>4040</v>
      </c>
      <c r="AJ814" s="2337">
        <f t="shared" si="27"/>
        <v>135.29995034642479</v>
      </c>
    </row>
    <row r="815" spans="2:36" x14ac:dyDescent="0.25">
      <c r="B815" s="2325">
        <v>4045</v>
      </c>
      <c r="C815" s="2326">
        <v>1393.3232217596501</v>
      </c>
      <c r="D815" s="2327"/>
      <c r="E815" s="2328">
        <v>4045</v>
      </c>
      <c r="F815" s="2329">
        <v>125.315283437022</v>
      </c>
      <c r="G815" s="2330"/>
      <c r="H815" s="2325">
        <v>4045</v>
      </c>
      <c r="I815" s="2326">
        <v>955.00734319526703</v>
      </c>
      <c r="J815" s="2331"/>
      <c r="K815" s="2328">
        <v>4045</v>
      </c>
      <c r="L815" s="2329">
        <v>104.540808295101</v>
      </c>
      <c r="M815" s="2330"/>
      <c r="N815" s="2325">
        <v>4045</v>
      </c>
      <c r="O815" s="2326">
        <v>1599.50346666158</v>
      </c>
      <c r="P815" s="2331"/>
      <c r="Q815" s="2328">
        <v>4045</v>
      </c>
      <c r="R815" s="2329">
        <v>126.223790320055</v>
      </c>
      <c r="S815" s="2330"/>
      <c r="T815" s="2325">
        <v>4045</v>
      </c>
      <c r="U815" s="2326">
        <v>3567.1605288547598</v>
      </c>
      <c r="V815" s="2331"/>
      <c r="W815" s="2332">
        <v>4045</v>
      </c>
      <c r="X815" s="2329">
        <v>178.708141091258</v>
      </c>
      <c r="Y815" s="2330"/>
      <c r="Z815" s="2333">
        <v>4045</v>
      </c>
      <c r="AA815" s="2326">
        <v>2189.16009586877</v>
      </c>
      <c r="AB815" s="2331"/>
      <c r="AC815" s="2332">
        <v>4045</v>
      </c>
      <c r="AD815" s="2329">
        <v>141.70934383026801</v>
      </c>
      <c r="AE815" s="2330"/>
      <c r="AF815" s="2334">
        <v>4045</v>
      </c>
      <c r="AG815" s="2335">
        <f t="shared" si="26"/>
        <v>1940.8309312680053</v>
      </c>
      <c r="AH815" s="2336"/>
      <c r="AI815" s="2334">
        <v>4045</v>
      </c>
      <c r="AJ815" s="2337">
        <f t="shared" si="27"/>
        <v>135.2994733947408</v>
      </c>
    </row>
    <row r="816" spans="2:36" x14ac:dyDescent="0.25">
      <c r="B816" s="2325">
        <v>4050</v>
      </c>
      <c r="C816" s="2326">
        <v>1394.5966030872603</v>
      </c>
      <c r="D816" s="2327"/>
      <c r="E816" s="2328">
        <v>4050</v>
      </c>
      <c r="F816" s="2329">
        <v>125.74586258459885</v>
      </c>
      <c r="G816" s="2330"/>
      <c r="H816" s="2325">
        <v>4050</v>
      </c>
      <c r="I816" s="2326">
        <v>957.15424504372311</v>
      </c>
      <c r="J816" s="2331"/>
      <c r="K816" s="2328">
        <v>4050</v>
      </c>
      <c r="L816" s="2329">
        <v>104.92025116521489</v>
      </c>
      <c r="M816" s="2330"/>
      <c r="N816" s="2325">
        <v>4050</v>
      </c>
      <c r="O816" s="2326">
        <v>1600.9594668822779</v>
      </c>
      <c r="P816" s="2331"/>
      <c r="Q816" s="2328">
        <v>4050</v>
      </c>
      <c r="R816" s="2329">
        <v>126.63090455806397</v>
      </c>
      <c r="S816" s="2330"/>
      <c r="T816" s="2325">
        <v>4050</v>
      </c>
      <c r="U816" s="2326">
        <v>3571.7764365267658</v>
      </c>
      <c r="V816" s="2331"/>
      <c r="W816" s="2332">
        <v>4050</v>
      </c>
      <c r="X816" s="2329">
        <v>179.11189667026804</v>
      </c>
      <c r="Y816" s="2330"/>
      <c r="Z816" s="2333">
        <v>4050</v>
      </c>
      <c r="AA816" s="2326">
        <v>2143.7291082881866</v>
      </c>
      <c r="AB816" s="2331"/>
      <c r="AC816" s="2332">
        <v>4050</v>
      </c>
      <c r="AD816" s="2329">
        <v>140.76657076361789</v>
      </c>
      <c r="AE816" s="2330"/>
      <c r="AF816" s="2334">
        <v>4050</v>
      </c>
      <c r="AG816" s="2335">
        <f t="shared" si="26"/>
        <v>1933.643171965643</v>
      </c>
      <c r="AH816" s="2336"/>
      <c r="AI816" s="2334">
        <v>4050</v>
      </c>
      <c r="AJ816" s="2337">
        <f t="shared" si="27"/>
        <v>135.43509714835272</v>
      </c>
    </row>
    <row r="817" spans="2:36" x14ac:dyDescent="0.25">
      <c r="B817" s="2325">
        <v>4055</v>
      </c>
      <c r="C817" s="2326">
        <v>1394.3487601379968</v>
      </c>
      <c r="D817" s="2327"/>
      <c r="E817" s="2328">
        <v>4055</v>
      </c>
      <c r="F817" s="2329">
        <v>125.66217703437707</v>
      </c>
      <c r="G817" s="2330"/>
      <c r="H817" s="2325">
        <v>4055</v>
      </c>
      <c r="I817" s="2326">
        <v>956.73699945120518</v>
      </c>
      <c r="J817" s="2331"/>
      <c r="K817" s="2328">
        <v>4055</v>
      </c>
      <c r="L817" s="2329">
        <v>104.84650687568335</v>
      </c>
      <c r="M817" s="2330"/>
      <c r="N817" s="2325">
        <v>4055</v>
      </c>
      <c r="O817" s="2326">
        <v>1600.6764946418962</v>
      </c>
      <c r="P817" s="2331"/>
      <c r="Q817" s="2328">
        <v>4055</v>
      </c>
      <c r="R817" s="2329">
        <v>126.55178229806573</v>
      </c>
      <c r="S817" s="2330"/>
      <c r="T817" s="2325">
        <v>4055</v>
      </c>
      <c r="U817" s="2326">
        <v>3570.8818366963005</v>
      </c>
      <c r="V817" s="2331"/>
      <c r="W817" s="2332">
        <v>4055</v>
      </c>
      <c r="X817" s="2329">
        <v>179.03347494464205</v>
      </c>
      <c r="Y817" s="2330"/>
      <c r="Z817" s="2333">
        <v>4055</v>
      </c>
      <c r="AA817" s="2326">
        <v>2152.5269203735252</v>
      </c>
      <c r="AB817" s="2331"/>
      <c r="AC817" s="2332">
        <v>4055</v>
      </c>
      <c r="AD817" s="2329">
        <v>140.94897058074733</v>
      </c>
      <c r="AE817" s="2330"/>
      <c r="AF817" s="2334">
        <v>4055</v>
      </c>
      <c r="AG817" s="2335">
        <f t="shared" si="26"/>
        <v>1935.0342022601849</v>
      </c>
      <c r="AH817" s="2336"/>
      <c r="AI817" s="2334">
        <v>4055</v>
      </c>
      <c r="AJ817" s="2337">
        <f t="shared" si="27"/>
        <v>135.4085823467031</v>
      </c>
    </row>
    <row r="818" spans="2:36" x14ac:dyDescent="0.25">
      <c r="B818" s="2325">
        <v>4060</v>
      </c>
      <c r="C818" s="2326">
        <v>1394.1023172866308</v>
      </c>
      <c r="D818" s="2327"/>
      <c r="E818" s="2328">
        <v>4060</v>
      </c>
      <c r="F818" s="2329">
        <v>125.57882950465842</v>
      </c>
      <c r="G818" s="2330"/>
      <c r="H818" s="2325">
        <v>4060</v>
      </c>
      <c r="I818" s="2326">
        <v>956.32141978143625</v>
      </c>
      <c r="J818" s="2331"/>
      <c r="K818" s="2328">
        <v>4060</v>
      </c>
      <c r="L818" s="2329">
        <v>104.77305748802713</v>
      </c>
      <c r="M818" s="2330"/>
      <c r="N818" s="2325">
        <v>4060</v>
      </c>
      <c r="O818" s="2326">
        <v>1600.3946542904778</v>
      </c>
      <c r="P818" s="2331"/>
      <c r="Q818" s="2328">
        <v>4060</v>
      </c>
      <c r="R818" s="2329">
        <v>126.47297652710739</v>
      </c>
      <c r="S818" s="2330"/>
      <c r="T818" s="2325">
        <v>4060</v>
      </c>
      <c r="U818" s="2326">
        <v>3569.9879995347269</v>
      </c>
      <c r="V818" s="2331"/>
      <c r="W818" s="2332">
        <v>4060</v>
      </c>
      <c r="X818" s="2329">
        <v>178.9553130326903</v>
      </c>
      <c r="Y818" s="2330"/>
      <c r="Z818" s="2333">
        <v>4060</v>
      </c>
      <c r="AA818" s="2326">
        <v>2161.3252331947042</v>
      </c>
      <c r="AB818" s="2331"/>
      <c r="AC818" s="2332">
        <v>4060</v>
      </c>
      <c r="AD818" s="2329">
        <v>141.13157346800031</v>
      </c>
      <c r="AE818" s="2330"/>
      <c r="AF818" s="2334">
        <v>4060</v>
      </c>
      <c r="AG818" s="2335">
        <f t="shared" si="26"/>
        <v>1936.4263248175951</v>
      </c>
      <c r="AH818" s="2336"/>
      <c r="AI818" s="2334">
        <v>4060</v>
      </c>
      <c r="AJ818" s="2337">
        <f t="shared" si="27"/>
        <v>135.38235000409671</v>
      </c>
    </row>
    <row r="819" spans="2:36" x14ac:dyDescent="0.25">
      <c r="B819" s="2325">
        <v>4065</v>
      </c>
      <c r="C819" s="2326">
        <v>1393.31874098053</v>
      </c>
      <c r="D819" s="2327"/>
      <c r="E819" s="2328">
        <v>4065</v>
      </c>
      <c r="F819" s="2329">
        <v>125.31376802739101</v>
      </c>
      <c r="G819" s="2330"/>
      <c r="H819" s="2325">
        <v>4065</v>
      </c>
      <c r="I819" s="2326">
        <v>954.99978720127103</v>
      </c>
      <c r="J819" s="2331"/>
      <c r="K819" s="2328">
        <v>4065</v>
      </c>
      <c r="L819" s="2329">
        <v>104.539472851689</v>
      </c>
      <c r="M819" s="2330"/>
      <c r="N819" s="2325">
        <v>4065</v>
      </c>
      <c r="O819" s="2326">
        <v>1599.49834229155</v>
      </c>
      <c r="P819" s="2331"/>
      <c r="Q819" s="2328">
        <v>4065</v>
      </c>
      <c r="R819" s="2329">
        <v>126.222357487856</v>
      </c>
      <c r="S819" s="2330"/>
      <c r="T819" s="2325">
        <v>4065</v>
      </c>
      <c r="U819" s="2326">
        <v>3567.1442772700002</v>
      </c>
      <c r="V819" s="2331"/>
      <c r="W819" s="2332">
        <v>4065</v>
      </c>
      <c r="X819" s="2329">
        <v>178.70671996558599</v>
      </c>
      <c r="Y819" s="2330"/>
      <c r="Z819" s="2333">
        <v>4065</v>
      </c>
      <c r="AA819" s="2326">
        <v>2189.32006519279</v>
      </c>
      <c r="AB819" s="2331"/>
      <c r="AC819" s="2332">
        <v>4065</v>
      </c>
      <c r="AD819" s="2329">
        <v>141.71266388276399</v>
      </c>
      <c r="AE819" s="2330"/>
      <c r="AF819" s="2334">
        <v>4065</v>
      </c>
      <c r="AG819" s="2335">
        <f t="shared" si="26"/>
        <v>1940.8562425872283</v>
      </c>
      <c r="AH819" s="2336"/>
      <c r="AI819" s="2334">
        <v>4065</v>
      </c>
      <c r="AJ819" s="2337">
        <f t="shared" si="27"/>
        <v>135.29899644305721</v>
      </c>
    </row>
    <row r="820" spans="2:36" x14ac:dyDescent="0.25">
      <c r="B820" s="2325">
        <v>4070</v>
      </c>
      <c r="C820" s="2326">
        <v>1393.31426020142</v>
      </c>
      <c r="D820" s="2327"/>
      <c r="E820" s="2328">
        <v>4070</v>
      </c>
      <c r="F820" s="2329">
        <v>125.31225261776</v>
      </c>
      <c r="G820" s="2330"/>
      <c r="H820" s="2325">
        <v>4070</v>
      </c>
      <c r="I820" s="2326">
        <v>954.99223120727504</v>
      </c>
      <c r="J820" s="2331"/>
      <c r="K820" s="2328">
        <v>4070</v>
      </c>
      <c r="L820" s="2329">
        <v>104.538137408277</v>
      </c>
      <c r="M820" s="2330"/>
      <c r="N820" s="2325">
        <v>4070</v>
      </c>
      <c r="O820" s="2326">
        <v>1599.49321792152</v>
      </c>
      <c r="P820" s="2331"/>
      <c r="Q820" s="2328">
        <v>4070</v>
      </c>
      <c r="R820" s="2329">
        <v>126.220924655657</v>
      </c>
      <c r="S820" s="2330"/>
      <c r="T820" s="2325">
        <v>4070</v>
      </c>
      <c r="U820" s="2326">
        <v>3567.1280256852501</v>
      </c>
      <c r="V820" s="2331"/>
      <c r="W820" s="2332">
        <v>4070</v>
      </c>
      <c r="X820" s="2329">
        <v>178.70529883991401</v>
      </c>
      <c r="Y820" s="2330"/>
      <c r="Z820" s="2333">
        <v>4070</v>
      </c>
      <c r="AA820" s="2326">
        <v>2189.4800345168101</v>
      </c>
      <c r="AB820" s="2331"/>
      <c r="AC820" s="2332">
        <v>4070</v>
      </c>
      <c r="AD820" s="2329">
        <v>141.715983935259</v>
      </c>
      <c r="AE820" s="2330"/>
      <c r="AF820" s="2334">
        <v>4070</v>
      </c>
      <c r="AG820" s="2335">
        <f t="shared" si="26"/>
        <v>1940.8815539064549</v>
      </c>
      <c r="AH820" s="2336"/>
      <c r="AI820" s="2334">
        <v>4070</v>
      </c>
      <c r="AJ820" s="2337">
        <f t="shared" si="27"/>
        <v>135.29851949137338</v>
      </c>
    </row>
    <row r="821" spans="2:36" x14ac:dyDescent="0.25">
      <c r="B821" s="2325">
        <v>4075</v>
      </c>
      <c r="C821" s="2326">
        <v>1393.3097794222999</v>
      </c>
      <c r="D821" s="2327"/>
      <c r="E821" s="2328">
        <v>4075</v>
      </c>
      <c r="F821" s="2329">
        <v>125.310737208129</v>
      </c>
      <c r="G821" s="2330"/>
      <c r="H821" s="2325">
        <v>4075</v>
      </c>
      <c r="I821" s="2326">
        <v>954.98467521327996</v>
      </c>
      <c r="J821" s="2331"/>
      <c r="K821" s="2328">
        <v>4075</v>
      </c>
      <c r="L821" s="2329">
        <v>104.53680196486501</v>
      </c>
      <c r="M821" s="2330"/>
      <c r="N821" s="2325">
        <v>4075</v>
      </c>
      <c r="O821" s="2326">
        <v>1599.4880935515</v>
      </c>
      <c r="P821" s="2331"/>
      <c r="Q821" s="2328">
        <v>4075</v>
      </c>
      <c r="R821" s="2329">
        <v>126.21949182345701</v>
      </c>
      <c r="S821" s="2330"/>
      <c r="T821" s="2325">
        <v>4075</v>
      </c>
      <c r="U821" s="2326">
        <v>3567.11177410049</v>
      </c>
      <c r="V821" s="2331"/>
      <c r="W821" s="2332">
        <v>4075</v>
      </c>
      <c r="X821" s="2329">
        <v>178.70387771424299</v>
      </c>
      <c r="Y821" s="2330"/>
      <c r="Z821" s="2333">
        <v>4075</v>
      </c>
      <c r="AA821" s="2326">
        <v>2189.6400038408301</v>
      </c>
      <c r="AB821" s="2331"/>
      <c r="AC821" s="2332">
        <v>4075</v>
      </c>
      <c r="AD821" s="2329">
        <v>141.71930398775501</v>
      </c>
      <c r="AE821" s="2330"/>
      <c r="AF821" s="2334">
        <v>4075</v>
      </c>
      <c r="AG821" s="2335">
        <f t="shared" si="26"/>
        <v>1940.9068652256799</v>
      </c>
      <c r="AH821" s="2336"/>
      <c r="AI821" s="2334">
        <v>4075</v>
      </c>
      <c r="AJ821" s="2337">
        <f t="shared" si="27"/>
        <v>135.29804253968979</v>
      </c>
    </row>
    <row r="822" spans="2:36" x14ac:dyDescent="0.25">
      <c r="B822" s="2325">
        <v>4080</v>
      </c>
      <c r="C822" s="2326">
        <v>1393.3052986431901</v>
      </c>
      <c r="D822" s="2327"/>
      <c r="E822" s="2328">
        <v>4080</v>
      </c>
      <c r="F822" s="2329">
        <v>125.30922179849701</v>
      </c>
      <c r="G822" s="2330"/>
      <c r="H822" s="2325">
        <v>4080</v>
      </c>
      <c r="I822" s="2326">
        <v>954.97711921928396</v>
      </c>
      <c r="J822" s="2331"/>
      <c r="K822" s="2328">
        <v>4080</v>
      </c>
      <c r="L822" s="2329">
        <v>104.535466521454</v>
      </c>
      <c r="M822" s="2330"/>
      <c r="N822" s="2325">
        <v>4080</v>
      </c>
      <c r="O822" s="2326">
        <v>1599.48296918147</v>
      </c>
      <c r="P822" s="2331"/>
      <c r="Q822" s="2328">
        <v>4080</v>
      </c>
      <c r="R822" s="2329">
        <v>126.218058991258</v>
      </c>
      <c r="S822" s="2330"/>
      <c r="T822" s="2325">
        <v>4080</v>
      </c>
      <c r="U822" s="2326">
        <v>3567.09552251574</v>
      </c>
      <c r="V822" s="2331"/>
      <c r="W822" s="2332">
        <v>4080</v>
      </c>
      <c r="X822" s="2329">
        <v>178.70245658857101</v>
      </c>
      <c r="Y822" s="2330"/>
      <c r="Z822" s="2333">
        <v>4080</v>
      </c>
      <c r="AA822" s="2326">
        <v>2189.7999731648601</v>
      </c>
      <c r="AB822" s="2331"/>
      <c r="AC822" s="2332">
        <v>4080</v>
      </c>
      <c r="AD822" s="2329">
        <v>141.72262404025</v>
      </c>
      <c r="AE822" s="2330"/>
      <c r="AF822" s="2334">
        <v>4080</v>
      </c>
      <c r="AG822" s="2335">
        <f t="shared" si="26"/>
        <v>1940.9321765449088</v>
      </c>
      <c r="AH822" s="2336"/>
      <c r="AI822" s="2334">
        <v>4080</v>
      </c>
      <c r="AJ822" s="2337">
        <f t="shared" si="27"/>
        <v>135.29756558800602</v>
      </c>
    </row>
    <row r="823" spans="2:36" x14ac:dyDescent="0.25">
      <c r="B823" s="2325">
        <v>4085</v>
      </c>
      <c r="C823" s="2326">
        <v>1393.30081786407</v>
      </c>
      <c r="D823" s="2327"/>
      <c r="E823" s="2328">
        <v>4085</v>
      </c>
      <c r="F823" s="2329">
        <v>125.30770638886599</v>
      </c>
      <c r="G823" s="2330"/>
      <c r="H823" s="2325">
        <v>4085</v>
      </c>
      <c r="I823" s="2326">
        <v>954.96956322528797</v>
      </c>
      <c r="J823" s="2331"/>
      <c r="K823" s="2328">
        <v>4085</v>
      </c>
      <c r="L823" s="2329">
        <v>104.53413107804199</v>
      </c>
      <c r="M823" s="2330"/>
      <c r="N823" s="2325">
        <v>4085</v>
      </c>
      <c r="O823" s="2326">
        <v>1599.47784481145</v>
      </c>
      <c r="P823" s="2331"/>
      <c r="Q823" s="2328">
        <v>4085</v>
      </c>
      <c r="R823" s="2329">
        <v>126.216626159059</v>
      </c>
      <c r="S823" s="2330"/>
      <c r="T823" s="2325">
        <v>4085</v>
      </c>
      <c r="U823" s="2326">
        <v>3567.0792709309799</v>
      </c>
      <c r="V823" s="2331"/>
      <c r="W823" s="2332">
        <v>4085</v>
      </c>
      <c r="X823" s="2329">
        <v>178.701035462899</v>
      </c>
      <c r="Y823" s="2330"/>
      <c r="Z823" s="2333">
        <v>4085</v>
      </c>
      <c r="AA823" s="2326">
        <v>2189.9599424888802</v>
      </c>
      <c r="AB823" s="2331"/>
      <c r="AC823" s="2332">
        <v>4085</v>
      </c>
      <c r="AD823" s="2329">
        <v>141.725944092746</v>
      </c>
      <c r="AE823" s="2330"/>
      <c r="AF823" s="2334">
        <v>4085</v>
      </c>
      <c r="AG823" s="2335">
        <f t="shared" si="26"/>
        <v>1940.9574878641338</v>
      </c>
      <c r="AH823" s="2336"/>
      <c r="AI823" s="2334">
        <v>4085</v>
      </c>
      <c r="AJ823" s="2337">
        <f t="shared" si="27"/>
        <v>135.29708863632237</v>
      </c>
    </row>
    <row r="824" spans="2:36" x14ac:dyDescent="0.25">
      <c r="B824" s="2325">
        <v>4090</v>
      </c>
      <c r="C824" s="2326">
        <v>1393.29633708496</v>
      </c>
      <c r="D824" s="2327"/>
      <c r="E824" s="2328">
        <v>4090</v>
      </c>
      <c r="F824" s="2329">
        <v>125.306190979235</v>
      </c>
      <c r="G824" s="2330"/>
      <c r="H824" s="2325">
        <v>4090</v>
      </c>
      <c r="I824" s="2326">
        <v>954.96200723129198</v>
      </c>
      <c r="J824" s="2331"/>
      <c r="K824" s="2328">
        <v>4090</v>
      </c>
      <c r="L824" s="2329">
        <v>104.53279563463001</v>
      </c>
      <c r="M824" s="2330"/>
      <c r="N824" s="2325">
        <v>4090</v>
      </c>
      <c r="O824" s="2326">
        <v>1599.4727204414201</v>
      </c>
      <c r="P824" s="2331"/>
      <c r="Q824" s="2328">
        <v>4090</v>
      </c>
      <c r="R824" s="2329">
        <v>126.21519332686</v>
      </c>
      <c r="S824" s="2330"/>
      <c r="T824" s="2325">
        <v>4090</v>
      </c>
      <c r="U824" s="2326">
        <v>3567.0630193462198</v>
      </c>
      <c r="V824" s="2331"/>
      <c r="W824" s="2332">
        <v>4090</v>
      </c>
      <c r="X824" s="2329">
        <v>178.69961433722699</v>
      </c>
      <c r="Y824" s="2330"/>
      <c r="Z824" s="2333">
        <v>4090</v>
      </c>
      <c r="AA824" s="2326">
        <v>2190.1199118129002</v>
      </c>
      <c r="AB824" s="2331"/>
      <c r="AC824" s="2332">
        <v>4090</v>
      </c>
      <c r="AD824" s="2329">
        <v>141.72926414524099</v>
      </c>
      <c r="AE824" s="2330"/>
      <c r="AF824" s="2334">
        <v>4090</v>
      </c>
      <c r="AG824" s="2335">
        <f t="shared" si="26"/>
        <v>1940.9827991833586</v>
      </c>
      <c r="AH824" s="2336"/>
      <c r="AI824" s="2334">
        <v>4090</v>
      </c>
      <c r="AJ824" s="2337">
        <f t="shared" si="27"/>
        <v>135.29661168463861</v>
      </c>
    </row>
    <row r="825" spans="2:36" x14ac:dyDescent="0.25">
      <c r="B825" s="2325">
        <v>4095</v>
      </c>
      <c r="C825" s="2326">
        <v>1393.2918563058399</v>
      </c>
      <c r="D825" s="2327"/>
      <c r="E825" s="2328">
        <v>4095</v>
      </c>
      <c r="F825" s="2329">
        <v>125.304675569604</v>
      </c>
      <c r="G825" s="2330"/>
      <c r="H825" s="2325">
        <v>4095</v>
      </c>
      <c r="I825" s="2326">
        <v>954.95445123729598</v>
      </c>
      <c r="J825" s="2331"/>
      <c r="K825" s="2328">
        <v>4095</v>
      </c>
      <c r="L825" s="2329">
        <v>104.531460191218</v>
      </c>
      <c r="M825" s="2330"/>
      <c r="N825" s="2325">
        <v>4095</v>
      </c>
      <c r="O825" s="2326">
        <v>1599.4675960714001</v>
      </c>
      <c r="P825" s="2331"/>
      <c r="Q825" s="2328">
        <v>4095</v>
      </c>
      <c r="R825" s="2329">
        <v>126.21376049465999</v>
      </c>
      <c r="S825" s="2330"/>
      <c r="T825" s="2325">
        <v>4095</v>
      </c>
      <c r="U825" s="2326">
        <v>3567.0467677614702</v>
      </c>
      <c r="V825" s="2331"/>
      <c r="W825" s="2332">
        <v>4095</v>
      </c>
      <c r="X825" s="2329">
        <v>178.69819321155501</v>
      </c>
      <c r="Y825" s="2330"/>
      <c r="Z825" s="2333">
        <v>4095</v>
      </c>
      <c r="AA825" s="2326">
        <v>2190.2798811369198</v>
      </c>
      <c r="AB825" s="2331"/>
      <c r="AC825" s="2332">
        <v>4095</v>
      </c>
      <c r="AD825" s="2329">
        <v>141.732584197737</v>
      </c>
      <c r="AE825" s="2330"/>
      <c r="AF825" s="2334">
        <v>4095</v>
      </c>
      <c r="AG825" s="2335">
        <f t="shared" si="26"/>
        <v>1941.0081105025852</v>
      </c>
      <c r="AH825" s="2336"/>
      <c r="AI825" s="2334">
        <v>4095</v>
      </c>
      <c r="AJ825" s="2337">
        <f t="shared" si="27"/>
        <v>135.29613473295481</v>
      </c>
    </row>
    <row r="826" spans="2:36" x14ac:dyDescent="0.25">
      <c r="B826" s="2325">
        <v>4100</v>
      </c>
      <c r="C826" s="2326">
        <v>1393.2873755267201</v>
      </c>
      <c r="D826" s="2327"/>
      <c r="E826" s="2328">
        <v>4100</v>
      </c>
      <c r="F826" s="2329">
        <v>125.30316015997199</v>
      </c>
      <c r="G826" s="2330"/>
      <c r="H826" s="2325">
        <v>4100</v>
      </c>
      <c r="I826" s="2326">
        <v>954.94689524329999</v>
      </c>
      <c r="J826" s="2331"/>
      <c r="K826" s="2328">
        <v>4100</v>
      </c>
      <c r="L826" s="2329">
        <v>104.530124747806</v>
      </c>
      <c r="M826" s="2330"/>
      <c r="N826" s="2325">
        <v>4100</v>
      </c>
      <c r="O826" s="2326">
        <v>1599.4624717013701</v>
      </c>
      <c r="P826" s="2331"/>
      <c r="Q826" s="2328">
        <v>4100</v>
      </c>
      <c r="R826" s="2329">
        <v>126.21232766246101</v>
      </c>
      <c r="S826" s="2330"/>
      <c r="T826" s="2325">
        <v>4100</v>
      </c>
      <c r="U826" s="2326">
        <v>3567.0305161767101</v>
      </c>
      <c r="V826" s="2331"/>
      <c r="W826" s="2332">
        <v>4100</v>
      </c>
      <c r="X826" s="2329">
        <v>178.696772085883</v>
      </c>
      <c r="Y826" s="2330"/>
      <c r="Z826" s="2333">
        <v>4100</v>
      </c>
      <c r="AA826" s="2326">
        <v>2190.4398504609399</v>
      </c>
      <c r="AB826" s="2331"/>
      <c r="AC826" s="2332">
        <v>4100</v>
      </c>
      <c r="AD826" s="2329">
        <v>141.73590425023201</v>
      </c>
      <c r="AE826" s="2330"/>
      <c r="AF826" s="2334">
        <v>4100</v>
      </c>
      <c r="AG826" s="2335">
        <f t="shared" si="26"/>
        <v>1941.0334218218079</v>
      </c>
      <c r="AH826" s="2336"/>
      <c r="AI826" s="2334">
        <v>4100</v>
      </c>
      <c r="AJ826" s="2337">
        <f t="shared" si="27"/>
        <v>135.29565778127079</v>
      </c>
    </row>
    <row r="827" spans="2:36" x14ac:dyDescent="0.25">
      <c r="B827" s="2325">
        <v>4105</v>
      </c>
      <c r="C827" s="2326">
        <v>1393.28289474761</v>
      </c>
      <c r="D827" s="2327"/>
      <c r="E827" s="2328">
        <v>4105</v>
      </c>
      <c r="F827" s="2329">
        <v>125.301644750341</v>
      </c>
      <c r="G827" s="2330"/>
      <c r="H827" s="2325">
        <v>4105</v>
      </c>
      <c r="I827" s="2326">
        <v>954.93933924930502</v>
      </c>
      <c r="J827" s="2331"/>
      <c r="K827" s="2328">
        <v>4105</v>
      </c>
      <c r="L827" s="2329">
        <v>104.528789304394</v>
      </c>
      <c r="M827" s="2330"/>
      <c r="N827" s="2325">
        <v>4105</v>
      </c>
      <c r="O827" s="2326">
        <v>1599.4573473313401</v>
      </c>
      <c r="P827" s="2331"/>
      <c r="Q827" s="2328">
        <v>4105</v>
      </c>
      <c r="R827" s="2329">
        <v>126.21089483026201</v>
      </c>
      <c r="S827" s="2330"/>
      <c r="T827" s="2325">
        <v>4105</v>
      </c>
      <c r="U827" s="2326">
        <v>3567.01426459196</v>
      </c>
      <c r="V827" s="2331"/>
      <c r="W827" s="2332">
        <v>4105</v>
      </c>
      <c r="X827" s="2329">
        <v>178.69535096021099</v>
      </c>
      <c r="Y827" s="2330"/>
      <c r="Z827" s="2333">
        <v>4105</v>
      </c>
      <c r="AA827" s="2326">
        <v>2190.5998197849599</v>
      </c>
      <c r="AB827" s="2331"/>
      <c r="AC827" s="2332">
        <v>4105</v>
      </c>
      <c r="AD827" s="2329">
        <v>141.73922430272799</v>
      </c>
      <c r="AE827" s="2330"/>
      <c r="AF827" s="2334">
        <v>4105</v>
      </c>
      <c r="AG827" s="2335">
        <f t="shared" si="26"/>
        <v>1941.0587331410352</v>
      </c>
      <c r="AH827" s="2336"/>
      <c r="AI827" s="2334">
        <v>4105</v>
      </c>
      <c r="AJ827" s="2337">
        <f t="shared" si="27"/>
        <v>135.2951808295872</v>
      </c>
    </row>
    <row r="828" spans="2:36" x14ac:dyDescent="0.25">
      <c r="B828" s="2325">
        <v>4110</v>
      </c>
      <c r="C828" s="2326">
        <v>1393.27841396849</v>
      </c>
      <c r="D828" s="2327"/>
      <c r="E828" s="2328">
        <v>4110</v>
      </c>
      <c r="F828" s="2329">
        <v>125.30012934071</v>
      </c>
      <c r="G828" s="2330"/>
      <c r="H828" s="2325">
        <v>4110</v>
      </c>
      <c r="I828" s="2326">
        <v>954.93178325530903</v>
      </c>
      <c r="J828" s="2331"/>
      <c r="K828" s="2328">
        <v>4110</v>
      </c>
      <c r="L828" s="2329">
        <v>104.52745386098201</v>
      </c>
      <c r="M828" s="2330"/>
      <c r="N828" s="2325">
        <v>4110</v>
      </c>
      <c r="O828" s="2326">
        <v>1599.4522229613201</v>
      </c>
      <c r="P828" s="2331"/>
      <c r="Q828" s="2328">
        <v>4110</v>
      </c>
      <c r="R828" s="2329">
        <v>126.20946199806301</v>
      </c>
      <c r="S828" s="2330"/>
      <c r="T828" s="2325">
        <v>4110</v>
      </c>
      <c r="U828" s="2326">
        <v>3566.9980130071999</v>
      </c>
      <c r="V828" s="2331"/>
      <c r="W828" s="2332">
        <v>4110</v>
      </c>
      <c r="X828" s="2329">
        <v>178.69392983454</v>
      </c>
      <c r="Y828" s="2330"/>
      <c r="Z828" s="2333">
        <v>4110</v>
      </c>
      <c r="AA828" s="2326">
        <v>2190.7597891089799</v>
      </c>
      <c r="AB828" s="2331"/>
      <c r="AC828" s="2332">
        <v>4110</v>
      </c>
      <c r="AD828" s="2329">
        <v>141.742544355223</v>
      </c>
      <c r="AE828" s="2330"/>
      <c r="AF828" s="2334">
        <v>4110</v>
      </c>
      <c r="AG828" s="2335">
        <f t="shared" si="26"/>
        <v>1941.0840444602595</v>
      </c>
      <c r="AH828" s="2336"/>
      <c r="AI828" s="2334">
        <v>4110</v>
      </c>
      <c r="AJ828" s="2337">
        <f t="shared" si="27"/>
        <v>135.2947038779036</v>
      </c>
    </row>
    <row r="829" spans="2:36" x14ac:dyDescent="0.25">
      <c r="B829" s="2325">
        <v>4115</v>
      </c>
      <c r="C829" s="2326">
        <v>1394.5966030872603</v>
      </c>
      <c r="D829" s="2327"/>
      <c r="E829" s="2328">
        <v>4115</v>
      </c>
      <c r="F829" s="2329">
        <v>125.74586258459885</v>
      </c>
      <c r="G829" s="2330"/>
      <c r="H829" s="2325">
        <v>4115</v>
      </c>
      <c r="I829" s="2326">
        <v>957.15424504372311</v>
      </c>
      <c r="J829" s="2331"/>
      <c r="K829" s="2328">
        <v>4115</v>
      </c>
      <c r="L829" s="2329">
        <v>104.92025116521489</v>
      </c>
      <c r="M829" s="2330"/>
      <c r="N829" s="2325">
        <v>4115</v>
      </c>
      <c r="O829" s="2326">
        <v>1600.9594668822779</v>
      </c>
      <c r="P829" s="2331"/>
      <c r="Q829" s="2328">
        <v>4115</v>
      </c>
      <c r="R829" s="2329">
        <v>126.63090455806397</v>
      </c>
      <c r="S829" s="2330"/>
      <c r="T829" s="2325">
        <v>4115</v>
      </c>
      <c r="U829" s="2326">
        <v>3571.7764365267658</v>
      </c>
      <c r="V829" s="2331"/>
      <c r="W829" s="2332">
        <v>4115</v>
      </c>
      <c r="X829" s="2329">
        <v>179.11189667026804</v>
      </c>
      <c r="Y829" s="2330"/>
      <c r="Z829" s="2333">
        <v>4115</v>
      </c>
      <c r="AA829" s="2326">
        <v>2143.7291082881866</v>
      </c>
      <c r="AB829" s="2331"/>
      <c r="AC829" s="2332">
        <v>4115</v>
      </c>
      <c r="AD829" s="2329">
        <v>140.76657076361789</v>
      </c>
      <c r="AE829" s="2330"/>
      <c r="AF829" s="2334">
        <v>4115</v>
      </c>
      <c r="AG829" s="2335">
        <f t="shared" si="26"/>
        <v>1933.643171965643</v>
      </c>
      <c r="AH829" s="2336"/>
      <c r="AI829" s="2334">
        <v>4115</v>
      </c>
      <c r="AJ829" s="2337">
        <f t="shared" si="27"/>
        <v>135.43509714835272</v>
      </c>
    </row>
    <row r="830" spans="2:36" x14ac:dyDescent="0.25">
      <c r="B830" s="2325">
        <v>4120</v>
      </c>
      <c r="C830" s="2326">
        <v>1394.3487601379968</v>
      </c>
      <c r="D830" s="2327"/>
      <c r="E830" s="2328">
        <v>4120</v>
      </c>
      <c r="F830" s="2329">
        <v>125.66217703437707</v>
      </c>
      <c r="G830" s="2330"/>
      <c r="H830" s="2325">
        <v>4120</v>
      </c>
      <c r="I830" s="2326">
        <v>956.73699945120518</v>
      </c>
      <c r="J830" s="2331"/>
      <c r="K830" s="2328">
        <v>4120</v>
      </c>
      <c r="L830" s="2329">
        <v>104.84650687568335</v>
      </c>
      <c r="M830" s="2330"/>
      <c r="N830" s="2325">
        <v>4120</v>
      </c>
      <c r="O830" s="2326">
        <v>1600.6764946418962</v>
      </c>
      <c r="P830" s="2331"/>
      <c r="Q830" s="2328">
        <v>4120</v>
      </c>
      <c r="R830" s="2329">
        <v>126.55178229806573</v>
      </c>
      <c r="S830" s="2330"/>
      <c r="T830" s="2325">
        <v>4120</v>
      </c>
      <c r="U830" s="2326">
        <v>3570.8818366963005</v>
      </c>
      <c r="V830" s="2331"/>
      <c r="W830" s="2332">
        <v>4120</v>
      </c>
      <c r="X830" s="2329">
        <v>179.03347494464205</v>
      </c>
      <c r="Y830" s="2330"/>
      <c r="Z830" s="2333">
        <v>4120</v>
      </c>
      <c r="AA830" s="2326">
        <v>2152.5269203735252</v>
      </c>
      <c r="AB830" s="2331"/>
      <c r="AC830" s="2332">
        <v>4120</v>
      </c>
      <c r="AD830" s="2329">
        <v>140.94897058074733</v>
      </c>
      <c r="AE830" s="2330"/>
      <c r="AF830" s="2334">
        <v>4120</v>
      </c>
      <c r="AG830" s="2335">
        <f t="shared" si="26"/>
        <v>1935.0342022601849</v>
      </c>
      <c r="AH830" s="2336"/>
      <c r="AI830" s="2334">
        <v>4120</v>
      </c>
      <c r="AJ830" s="2337">
        <f t="shared" si="27"/>
        <v>135.4085823467031</v>
      </c>
    </row>
    <row r="831" spans="2:36" x14ac:dyDescent="0.25">
      <c r="B831" s="2325">
        <v>4125</v>
      </c>
      <c r="C831" s="2326">
        <v>1394.1023172866308</v>
      </c>
      <c r="D831" s="2327"/>
      <c r="E831" s="2328">
        <v>4125</v>
      </c>
      <c r="F831" s="2329">
        <v>125.57882950465842</v>
      </c>
      <c r="G831" s="2330"/>
      <c r="H831" s="2325">
        <v>4125</v>
      </c>
      <c r="I831" s="2326">
        <v>956.32141978143625</v>
      </c>
      <c r="J831" s="2331"/>
      <c r="K831" s="2328">
        <v>4125</v>
      </c>
      <c r="L831" s="2329">
        <v>104.77305748802713</v>
      </c>
      <c r="M831" s="2330"/>
      <c r="N831" s="2325">
        <v>4125</v>
      </c>
      <c r="O831" s="2326">
        <v>1600.3946542904778</v>
      </c>
      <c r="P831" s="2331"/>
      <c r="Q831" s="2328">
        <v>4125</v>
      </c>
      <c r="R831" s="2329">
        <v>126.47297652710739</v>
      </c>
      <c r="S831" s="2330"/>
      <c r="T831" s="2325">
        <v>4125</v>
      </c>
      <c r="U831" s="2326">
        <v>3569.9879995347269</v>
      </c>
      <c r="V831" s="2331"/>
      <c r="W831" s="2332">
        <v>4125</v>
      </c>
      <c r="X831" s="2329">
        <v>178.9553130326903</v>
      </c>
      <c r="Y831" s="2330"/>
      <c r="Z831" s="2333">
        <v>4125</v>
      </c>
      <c r="AA831" s="2326">
        <v>2161.3252331947042</v>
      </c>
      <c r="AB831" s="2331"/>
      <c r="AC831" s="2332">
        <v>4125</v>
      </c>
      <c r="AD831" s="2329">
        <v>141.13157346800031</v>
      </c>
      <c r="AE831" s="2330"/>
      <c r="AF831" s="2334">
        <v>4125</v>
      </c>
      <c r="AG831" s="2335">
        <f t="shared" si="26"/>
        <v>1936.4263248175951</v>
      </c>
      <c r="AH831" s="2336"/>
      <c r="AI831" s="2334">
        <v>4125</v>
      </c>
      <c r="AJ831" s="2337">
        <f t="shared" si="27"/>
        <v>135.38235000409671</v>
      </c>
    </row>
    <row r="832" spans="2:36" x14ac:dyDescent="0.25">
      <c r="B832" s="2325">
        <v>4130</v>
      </c>
      <c r="C832" s="2326">
        <v>1393.2739331893799</v>
      </c>
      <c r="D832" s="2327"/>
      <c r="E832" s="2328">
        <v>4130</v>
      </c>
      <c r="F832" s="2329">
        <v>125.298613931079</v>
      </c>
      <c r="G832" s="2330"/>
      <c r="H832" s="2325">
        <v>4130</v>
      </c>
      <c r="I832" s="2326">
        <v>954.92422726131304</v>
      </c>
      <c r="J832" s="2331"/>
      <c r="K832" s="2328">
        <v>4130</v>
      </c>
      <c r="L832" s="2329">
        <v>104.52611841757</v>
      </c>
      <c r="M832" s="2330"/>
      <c r="N832" s="2325">
        <v>4130</v>
      </c>
      <c r="O832" s="2326">
        <v>1599.4470985912899</v>
      </c>
      <c r="P832" s="2331"/>
      <c r="Q832" s="2328">
        <v>4130</v>
      </c>
      <c r="R832" s="2329">
        <v>126.208029165863</v>
      </c>
      <c r="S832" s="2330"/>
      <c r="T832" s="2325">
        <v>4130</v>
      </c>
      <c r="U832" s="2326">
        <v>3566.9817614224398</v>
      </c>
      <c r="V832" s="2331"/>
      <c r="W832" s="2332">
        <v>4130</v>
      </c>
      <c r="X832" s="2329">
        <v>178.69250870886799</v>
      </c>
      <c r="Y832" s="2330"/>
      <c r="Z832" s="2333">
        <v>4130</v>
      </c>
      <c r="AA832" s="2326">
        <v>2190.91975843301</v>
      </c>
      <c r="AB832" s="2331"/>
      <c r="AC832" s="2332">
        <v>4130</v>
      </c>
      <c r="AD832" s="2329">
        <v>141.74586440771901</v>
      </c>
      <c r="AE832" s="2330"/>
      <c r="AF832" s="2334">
        <v>4130</v>
      </c>
      <c r="AG832" s="2335">
        <f t="shared" si="26"/>
        <v>1941.1093557794866</v>
      </c>
      <c r="AH832" s="2336"/>
      <c r="AI832" s="2334">
        <v>4130</v>
      </c>
      <c r="AJ832" s="2337">
        <f t="shared" si="27"/>
        <v>135.29422692621978</v>
      </c>
    </row>
    <row r="833" spans="2:36" x14ac:dyDescent="0.25">
      <c r="B833" s="2325">
        <v>4135</v>
      </c>
      <c r="C833" s="2326">
        <v>1393.2694524102601</v>
      </c>
      <c r="D833" s="2327"/>
      <c r="E833" s="2328">
        <v>4135</v>
      </c>
      <c r="F833" s="2329">
        <v>125.297098521447</v>
      </c>
      <c r="G833" s="2330"/>
      <c r="H833" s="2325">
        <v>4135</v>
      </c>
      <c r="I833" s="2326">
        <v>954.91667126731704</v>
      </c>
      <c r="J833" s="2331"/>
      <c r="K833" s="2328">
        <v>4135</v>
      </c>
      <c r="L833" s="2329">
        <v>104.524782974158</v>
      </c>
      <c r="M833" s="2330"/>
      <c r="N833" s="2325">
        <v>4135</v>
      </c>
      <c r="O833" s="2326">
        <v>1599.4419742212699</v>
      </c>
      <c r="P833" s="2331"/>
      <c r="Q833" s="2328">
        <v>4135</v>
      </c>
      <c r="R833" s="2329">
        <v>126.206596333664</v>
      </c>
      <c r="S833" s="2330"/>
      <c r="T833" s="2325">
        <v>4135</v>
      </c>
      <c r="U833" s="2326">
        <v>3566.9655098376902</v>
      </c>
      <c r="V833" s="2331"/>
      <c r="W833" s="2332">
        <v>4135</v>
      </c>
      <c r="X833" s="2329">
        <v>178.69108758319601</v>
      </c>
      <c r="Y833" s="2330"/>
      <c r="Z833" s="2333">
        <v>4135</v>
      </c>
      <c r="AA833" s="2326">
        <v>2191.07972775703</v>
      </c>
      <c r="AB833" s="2331"/>
      <c r="AC833" s="2332">
        <v>4135</v>
      </c>
      <c r="AD833" s="2329">
        <v>141.749184460214</v>
      </c>
      <c r="AE833" s="2330"/>
      <c r="AF833" s="2334">
        <v>4135</v>
      </c>
      <c r="AG833" s="2335">
        <f t="shared" si="26"/>
        <v>1941.1346670987136</v>
      </c>
      <c r="AH833" s="2336"/>
      <c r="AI833" s="2334">
        <v>4135</v>
      </c>
      <c r="AJ833" s="2337">
        <f t="shared" si="27"/>
        <v>135.29374997453581</v>
      </c>
    </row>
    <row r="834" spans="2:36" x14ac:dyDescent="0.25">
      <c r="B834" s="2325">
        <v>4140</v>
      </c>
      <c r="C834" s="2326">
        <v>1393.26497163115</v>
      </c>
      <c r="D834" s="2327"/>
      <c r="E834" s="2328">
        <v>4140</v>
      </c>
      <c r="F834" s="2329">
        <v>125.295583111816</v>
      </c>
      <c r="G834" s="2330"/>
      <c r="H834" s="2325">
        <v>4140</v>
      </c>
      <c r="I834" s="2326">
        <v>954.90911527332196</v>
      </c>
      <c r="J834" s="2331"/>
      <c r="K834" s="2328">
        <v>4140</v>
      </c>
      <c r="L834" s="2329">
        <v>104.523447530746</v>
      </c>
      <c r="M834" s="2330"/>
      <c r="N834" s="2325">
        <v>4140</v>
      </c>
      <c r="O834" s="2326">
        <v>1599.4368498512399</v>
      </c>
      <c r="P834" s="2331"/>
      <c r="Q834" s="2328">
        <v>4140</v>
      </c>
      <c r="R834" s="2329">
        <v>126.20516350146499</v>
      </c>
      <c r="S834" s="2330"/>
      <c r="T834" s="2325">
        <v>4140</v>
      </c>
      <c r="U834" s="2326">
        <v>3566.9492582529301</v>
      </c>
      <c r="V834" s="2331"/>
      <c r="W834" s="2332">
        <v>4140</v>
      </c>
      <c r="X834" s="2329">
        <v>178.689666457524</v>
      </c>
      <c r="Y834" s="2330"/>
      <c r="Z834" s="2333">
        <v>4140</v>
      </c>
      <c r="AA834" s="2326">
        <v>2191.2396970810501</v>
      </c>
      <c r="AB834" s="2331"/>
      <c r="AC834" s="2332">
        <v>4140</v>
      </c>
      <c r="AD834" s="2329">
        <v>141.75250451271</v>
      </c>
      <c r="AE834" s="2330"/>
      <c r="AF834" s="2334">
        <v>4140</v>
      </c>
      <c r="AG834" s="2335">
        <f t="shared" si="26"/>
        <v>1941.1599784179384</v>
      </c>
      <c r="AH834" s="2336"/>
      <c r="AI834" s="2334">
        <v>4140</v>
      </c>
      <c r="AJ834" s="2337">
        <f t="shared" si="27"/>
        <v>135.29327302285219</v>
      </c>
    </row>
    <row r="835" spans="2:36" x14ac:dyDescent="0.25">
      <c r="B835" s="2325">
        <v>4145</v>
      </c>
      <c r="C835" s="2326">
        <v>1393.26049085203</v>
      </c>
      <c r="D835" s="2327"/>
      <c r="E835" s="2328">
        <v>4145</v>
      </c>
      <c r="F835" s="2329">
        <v>125.294067702185</v>
      </c>
      <c r="G835" s="2330"/>
      <c r="H835" s="2325">
        <v>4145</v>
      </c>
      <c r="I835" s="2326">
        <v>954.90155927932597</v>
      </c>
      <c r="J835" s="2331"/>
      <c r="K835" s="2328">
        <v>4145</v>
      </c>
      <c r="L835" s="2329">
        <v>104.52211208733399</v>
      </c>
      <c r="M835" s="2330"/>
      <c r="N835" s="2325">
        <v>4145</v>
      </c>
      <c r="O835" s="2326">
        <v>1599.4317254812099</v>
      </c>
      <c r="P835" s="2331"/>
      <c r="Q835" s="2328">
        <v>4145</v>
      </c>
      <c r="R835" s="2329">
        <v>126.20373066926599</v>
      </c>
      <c r="S835" s="2330"/>
      <c r="T835" s="2325">
        <v>4145</v>
      </c>
      <c r="U835" s="2326">
        <v>3566.93300666818</v>
      </c>
      <c r="V835" s="2331"/>
      <c r="W835" s="2332">
        <v>4145</v>
      </c>
      <c r="X835" s="2329">
        <v>178.68824533185199</v>
      </c>
      <c r="Y835" s="2330"/>
      <c r="Z835" s="2333">
        <v>4145</v>
      </c>
      <c r="AA835" s="2326">
        <v>2191.3996664050701</v>
      </c>
      <c r="AB835" s="2331"/>
      <c r="AC835" s="2332">
        <v>4145</v>
      </c>
      <c r="AD835" s="2329">
        <v>141.75582456520499</v>
      </c>
      <c r="AE835" s="2330"/>
      <c r="AF835" s="2334">
        <v>4145</v>
      </c>
      <c r="AG835" s="2335">
        <f t="shared" si="26"/>
        <v>1941.1852897371632</v>
      </c>
      <c r="AH835" s="2336"/>
      <c r="AI835" s="2334">
        <v>4145</v>
      </c>
      <c r="AJ835" s="2337">
        <f t="shared" si="27"/>
        <v>135.2927960711684</v>
      </c>
    </row>
    <row r="836" spans="2:36" x14ac:dyDescent="0.25">
      <c r="B836" s="2325">
        <v>4150</v>
      </c>
      <c r="C836" s="2326">
        <v>1393.2560100729099</v>
      </c>
      <c r="D836" s="2327"/>
      <c r="E836" s="2328">
        <v>4150</v>
      </c>
      <c r="F836" s="2329">
        <v>125.29255229255401</v>
      </c>
      <c r="G836" s="2330"/>
      <c r="H836" s="2325">
        <v>4150</v>
      </c>
      <c r="I836" s="2326">
        <v>954.89400328532997</v>
      </c>
      <c r="J836" s="2331"/>
      <c r="K836" s="2328">
        <v>4150</v>
      </c>
      <c r="L836" s="2329">
        <v>104.52077664392201</v>
      </c>
      <c r="M836" s="2330"/>
      <c r="N836" s="2325">
        <v>4150</v>
      </c>
      <c r="O836" s="2326">
        <v>1599.4266011111899</v>
      </c>
      <c r="P836" s="2331"/>
      <c r="Q836" s="2328">
        <v>4150</v>
      </c>
      <c r="R836" s="2329">
        <v>126.20229783706699</v>
      </c>
      <c r="S836" s="2330"/>
      <c r="T836" s="2325">
        <v>4150</v>
      </c>
      <c r="U836" s="2326">
        <v>3566.91675508342</v>
      </c>
      <c r="V836" s="2331"/>
      <c r="W836" s="2332">
        <v>4150</v>
      </c>
      <c r="X836" s="2329">
        <v>178.68682420618001</v>
      </c>
      <c r="Y836" s="2330"/>
      <c r="Z836" s="2333">
        <v>4150</v>
      </c>
      <c r="AA836" s="2326">
        <v>2191.5596357290901</v>
      </c>
      <c r="AB836" s="2331"/>
      <c r="AC836" s="2332">
        <v>4150</v>
      </c>
      <c r="AD836" s="2329">
        <v>141.759144617701</v>
      </c>
      <c r="AE836" s="2330"/>
      <c r="AF836" s="2334">
        <v>4150</v>
      </c>
      <c r="AG836" s="2335">
        <f t="shared" si="26"/>
        <v>1941.210601056388</v>
      </c>
      <c r="AH836" s="2336"/>
      <c r="AI836" s="2334">
        <v>4150</v>
      </c>
      <c r="AJ836" s="2337">
        <f t="shared" si="27"/>
        <v>135.29231911948477</v>
      </c>
    </row>
    <row r="837" spans="2:36" x14ac:dyDescent="0.25">
      <c r="B837" s="2325">
        <v>4155</v>
      </c>
      <c r="C837" s="2326">
        <v>1393.2515292938001</v>
      </c>
      <c r="D837" s="2327"/>
      <c r="E837" s="2328">
        <v>4155</v>
      </c>
      <c r="F837" s="2329">
        <v>125.291036882922</v>
      </c>
      <c r="G837" s="2330"/>
      <c r="H837" s="2325">
        <v>4155</v>
      </c>
      <c r="I837" s="2326">
        <v>954.88644729133398</v>
      </c>
      <c r="J837" s="2331"/>
      <c r="K837" s="2328">
        <v>4155</v>
      </c>
      <c r="L837" s="2329">
        <v>104.51944120051</v>
      </c>
      <c r="M837" s="2330"/>
      <c r="N837" s="2325">
        <v>4155</v>
      </c>
      <c r="O837" s="2326">
        <v>1599.4214767411599</v>
      </c>
      <c r="P837" s="2331"/>
      <c r="Q837" s="2328">
        <v>4155</v>
      </c>
      <c r="R837" s="2329">
        <v>126.200865004867</v>
      </c>
      <c r="S837" s="2330"/>
      <c r="T837" s="2325">
        <v>4155</v>
      </c>
      <c r="U837" s="2326">
        <v>3566.9005034986599</v>
      </c>
      <c r="V837" s="2331"/>
      <c r="W837" s="2332">
        <v>4155</v>
      </c>
      <c r="X837" s="2329">
        <v>178.685403080508</v>
      </c>
      <c r="Y837" s="2330"/>
      <c r="Z837" s="2333">
        <v>4155</v>
      </c>
      <c r="AA837" s="2326">
        <v>2191.7196050531102</v>
      </c>
      <c r="AB837" s="2331"/>
      <c r="AC837" s="2332">
        <v>4155</v>
      </c>
      <c r="AD837" s="2329">
        <v>141.76246467019601</v>
      </c>
      <c r="AE837" s="2330"/>
      <c r="AF837" s="2334">
        <v>4155</v>
      </c>
      <c r="AG837" s="2335">
        <f t="shared" si="26"/>
        <v>1941.2359123756128</v>
      </c>
      <c r="AH837" s="2336"/>
      <c r="AI837" s="2334">
        <v>4155</v>
      </c>
      <c r="AJ837" s="2337">
        <f t="shared" si="27"/>
        <v>135.29184216780058</v>
      </c>
    </row>
    <row r="838" spans="2:36" x14ac:dyDescent="0.25">
      <c r="B838" s="2325">
        <v>4160</v>
      </c>
      <c r="C838" s="2326">
        <v>1393.24704851468</v>
      </c>
      <c r="D838" s="2327"/>
      <c r="E838" s="2328">
        <v>4160</v>
      </c>
      <c r="F838" s="2329">
        <v>125.289521473291</v>
      </c>
      <c r="G838" s="2330"/>
      <c r="H838" s="2325">
        <v>4160</v>
      </c>
      <c r="I838" s="2326">
        <v>954.87889129733799</v>
      </c>
      <c r="J838" s="2331"/>
      <c r="K838" s="2328">
        <v>4160</v>
      </c>
      <c r="L838" s="2329">
        <v>104.518105757098</v>
      </c>
      <c r="M838" s="2330"/>
      <c r="N838" s="2325">
        <v>4160</v>
      </c>
      <c r="O838" s="2326">
        <v>1599.41635237114</v>
      </c>
      <c r="P838" s="2331"/>
      <c r="Q838" s="2328">
        <v>4160</v>
      </c>
      <c r="R838" s="2329">
        <v>126.199432172668</v>
      </c>
      <c r="S838" s="2330"/>
      <c r="T838" s="2325">
        <v>4160</v>
      </c>
      <c r="U838" s="2326">
        <v>3566.8842519139098</v>
      </c>
      <c r="V838" s="2331"/>
      <c r="W838" s="2332">
        <v>4160</v>
      </c>
      <c r="X838" s="2329">
        <v>178.68398195483701</v>
      </c>
      <c r="Y838" s="2330"/>
      <c r="Z838" s="2333">
        <v>4160</v>
      </c>
      <c r="AA838" s="2326">
        <v>2191.8795743771402</v>
      </c>
      <c r="AB838" s="2331"/>
      <c r="AC838" s="2332">
        <v>4160</v>
      </c>
      <c r="AD838" s="2329">
        <v>141.76578472269199</v>
      </c>
      <c r="AE838" s="2330"/>
      <c r="AF838" s="2334">
        <v>4160</v>
      </c>
      <c r="AG838" s="2335">
        <f t="shared" si="26"/>
        <v>1941.2612236948419</v>
      </c>
      <c r="AH838" s="2336"/>
      <c r="AI838" s="2334">
        <v>4160</v>
      </c>
      <c r="AJ838" s="2337">
        <f t="shared" si="27"/>
        <v>135.29136521611721</v>
      </c>
    </row>
    <row r="839" spans="2:36" x14ac:dyDescent="0.25">
      <c r="B839" s="2325">
        <v>4165</v>
      </c>
      <c r="C839" s="2326">
        <v>1393.24256773557</v>
      </c>
      <c r="D839" s="2327"/>
      <c r="E839" s="2328">
        <v>4165</v>
      </c>
      <c r="F839" s="2329">
        <v>125.28800606366001</v>
      </c>
      <c r="G839" s="2330"/>
      <c r="H839" s="2325">
        <v>4165</v>
      </c>
      <c r="I839" s="2326">
        <v>954.87133530334199</v>
      </c>
      <c r="J839" s="2331"/>
      <c r="K839" s="2328">
        <v>4165</v>
      </c>
      <c r="L839" s="2329">
        <v>104.516770313687</v>
      </c>
      <c r="M839" s="2330"/>
      <c r="N839" s="2325">
        <v>4165</v>
      </c>
      <c r="O839" s="2326">
        <v>1599.41122800111</v>
      </c>
      <c r="P839" s="2331"/>
      <c r="Q839" s="2328">
        <v>4165</v>
      </c>
      <c r="R839" s="2329">
        <v>126.197999340469</v>
      </c>
      <c r="S839" s="2330"/>
      <c r="T839" s="2325">
        <v>4165</v>
      </c>
      <c r="U839" s="2326">
        <v>3566.8680003291502</v>
      </c>
      <c r="V839" s="2331"/>
      <c r="W839" s="2332">
        <v>4165</v>
      </c>
      <c r="X839" s="2329">
        <v>178.682560829165</v>
      </c>
      <c r="Y839" s="2330"/>
      <c r="Z839" s="2333">
        <v>4165</v>
      </c>
      <c r="AA839" s="2326">
        <v>2192.0395437011598</v>
      </c>
      <c r="AB839" s="2331"/>
      <c r="AC839" s="2332">
        <v>4165</v>
      </c>
      <c r="AD839" s="2329">
        <v>141.769104775187</v>
      </c>
      <c r="AE839" s="2330"/>
      <c r="AF839" s="2334">
        <v>4165</v>
      </c>
      <c r="AG839" s="2335">
        <f t="shared" si="26"/>
        <v>1941.2865350140662</v>
      </c>
      <c r="AH839" s="2336"/>
      <c r="AI839" s="2334">
        <v>4165</v>
      </c>
      <c r="AJ839" s="2337">
        <f t="shared" si="27"/>
        <v>135.29088826443359</v>
      </c>
    </row>
    <row r="840" spans="2:36" x14ac:dyDescent="0.25">
      <c r="B840" s="2325">
        <v>4170</v>
      </c>
      <c r="C840" s="2326">
        <v>1393.2380869564499</v>
      </c>
      <c r="D840" s="2327"/>
      <c r="E840" s="2328">
        <v>4170</v>
      </c>
      <c r="F840" s="2329">
        <v>125.286490654029</v>
      </c>
      <c r="G840" s="2330"/>
      <c r="H840" s="2325">
        <v>4170</v>
      </c>
      <c r="I840" s="2326">
        <v>954.86377930934702</v>
      </c>
      <c r="J840" s="2331"/>
      <c r="K840" s="2328">
        <v>4170</v>
      </c>
      <c r="L840" s="2329">
        <v>104.515434870275</v>
      </c>
      <c r="M840" s="2330"/>
      <c r="N840" s="2325">
        <v>4170</v>
      </c>
      <c r="O840" s="2326">
        <v>1599.40610363109</v>
      </c>
      <c r="P840" s="2331"/>
      <c r="Q840" s="2328">
        <v>4170</v>
      </c>
      <c r="R840" s="2329">
        <v>126.19656650827</v>
      </c>
      <c r="S840" s="2330"/>
      <c r="T840" s="2325">
        <v>4170</v>
      </c>
      <c r="U840" s="2326">
        <v>3566.8517487444001</v>
      </c>
      <c r="V840" s="2331"/>
      <c r="W840" s="2332">
        <v>4170</v>
      </c>
      <c r="X840" s="2329">
        <v>178.68113970349299</v>
      </c>
      <c r="Y840" s="2330"/>
      <c r="Z840" s="2333">
        <v>4170</v>
      </c>
      <c r="AA840" s="2326">
        <v>2192.1995130251798</v>
      </c>
      <c r="AB840" s="2331"/>
      <c r="AC840" s="2332">
        <v>4170</v>
      </c>
      <c r="AD840" s="2329">
        <v>141.77242482768301</v>
      </c>
      <c r="AE840" s="2330"/>
      <c r="AF840" s="2334">
        <v>4170</v>
      </c>
      <c r="AG840" s="2335">
        <f t="shared" ref="AG840:AG903" si="28">AVERAGE(C840,I840,O840,U840,AA840)</f>
        <v>1941.3118463332933</v>
      </c>
      <c r="AH840" s="2336"/>
      <c r="AI840" s="2334">
        <v>4170</v>
      </c>
      <c r="AJ840" s="2337">
        <f t="shared" ref="AJ840:AJ903" si="29">AVERAGE(F840,L840,R840,X840,AD840)</f>
        <v>135.29041131275</v>
      </c>
    </row>
    <row r="841" spans="2:36" x14ac:dyDescent="0.25">
      <c r="B841" s="2325">
        <v>4175</v>
      </c>
      <c r="C841" s="2326">
        <v>1393.2336061773401</v>
      </c>
      <c r="D841" s="2327"/>
      <c r="E841" s="2328">
        <v>4175</v>
      </c>
      <c r="F841" s="2329">
        <v>125.284975244398</v>
      </c>
      <c r="G841" s="2330"/>
      <c r="H841" s="2325">
        <v>4175</v>
      </c>
      <c r="I841" s="2326">
        <v>954.85622331535103</v>
      </c>
      <c r="J841" s="2331"/>
      <c r="K841" s="2328">
        <v>4175</v>
      </c>
      <c r="L841" s="2329">
        <v>104.514099426863</v>
      </c>
      <c r="M841" s="2330"/>
      <c r="N841" s="2325">
        <v>4175</v>
      </c>
      <c r="O841" s="2326">
        <v>1599.40097926106</v>
      </c>
      <c r="P841" s="2331"/>
      <c r="Q841" s="2328">
        <v>4175</v>
      </c>
      <c r="R841" s="2329">
        <v>126.19513367607</v>
      </c>
      <c r="S841" s="2330"/>
      <c r="T841" s="2325">
        <v>4175</v>
      </c>
      <c r="U841" s="2326">
        <v>3566.83549715964</v>
      </c>
      <c r="V841" s="2331"/>
      <c r="W841" s="2332">
        <v>4175</v>
      </c>
      <c r="X841" s="2329">
        <v>178.67971857782101</v>
      </c>
      <c r="Y841" s="2330"/>
      <c r="Z841" s="2333">
        <v>4175</v>
      </c>
      <c r="AA841" s="2326">
        <v>2192.3594823491999</v>
      </c>
      <c r="AB841" s="2331"/>
      <c r="AC841" s="2332">
        <v>4175</v>
      </c>
      <c r="AD841" s="2329">
        <v>141.775744880178</v>
      </c>
      <c r="AE841" s="2330"/>
      <c r="AF841" s="2334">
        <v>4175</v>
      </c>
      <c r="AG841" s="2335">
        <f t="shared" si="28"/>
        <v>1941.3371576525183</v>
      </c>
      <c r="AH841" s="2336"/>
      <c r="AI841" s="2334">
        <v>4175</v>
      </c>
      <c r="AJ841" s="2337">
        <f t="shared" si="29"/>
        <v>135.289934361066</v>
      </c>
    </row>
    <row r="842" spans="2:36" x14ac:dyDescent="0.25">
      <c r="B842" s="2325">
        <v>4180</v>
      </c>
      <c r="C842" s="2326">
        <v>1394.5966030872603</v>
      </c>
      <c r="D842" s="2327"/>
      <c r="E842" s="2328">
        <v>4180</v>
      </c>
      <c r="F842" s="2329">
        <v>125.74586258459885</v>
      </c>
      <c r="G842" s="2330"/>
      <c r="H842" s="2325">
        <v>4180</v>
      </c>
      <c r="I842" s="2326">
        <v>957.15424504372311</v>
      </c>
      <c r="J842" s="2331"/>
      <c r="K842" s="2328">
        <v>4180</v>
      </c>
      <c r="L842" s="2329">
        <v>104.92025116521489</v>
      </c>
      <c r="M842" s="2330"/>
      <c r="N842" s="2325">
        <v>4180</v>
      </c>
      <c r="O842" s="2326">
        <v>1600.9594668822779</v>
      </c>
      <c r="P842" s="2331"/>
      <c r="Q842" s="2328">
        <v>4180</v>
      </c>
      <c r="R842" s="2329">
        <v>126.63090455806397</v>
      </c>
      <c r="S842" s="2330"/>
      <c r="T842" s="2325">
        <v>4180</v>
      </c>
      <c r="U842" s="2326">
        <v>3571.7764365267658</v>
      </c>
      <c r="V842" s="2331"/>
      <c r="W842" s="2332">
        <v>4180</v>
      </c>
      <c r="X842" s="2329">
        <v>179.11189667026804</v>
      </c>
      <c r="Y842" s="2330"/>
      <c r="Z842" s="2333">
        <v>4180</v>
      </c>
      <c r="AA842" s="2326">
        <v>2143.7291082881866</v>
      </c>
      <c r="AB842" s="2331"/>
      <c r="AC842" s="2332">
        <v>4180</v>
      </c>
      <c r="AD842" s="2329">
        <v>140.76657076361789</v>
      </c>
      <c r="AE842" s="2330"/>
      <c r="AF842" s="2334">
        <v>4180</v>
      </c>
      <c r="AG842" s="2335">
        <f t="shared" si="28"/>
        <v>1933.643171965643</v>
      </c>
      <c r="AH842" s="2336"/>
      <c r="AI842" s="2334">
        <v>4180</v>
      </c>
      <c r="AJ842" s="2337">
        <f t="shared" si="29"/>
        <v>135.43509714835272</v>
      </c>
    </row>
    <row r="843" spans="2:36" x14ac:dyDescent="0.25">
      <c r="B843" s="2325">
        <v>4185</v>
      </c>
      <c r="C843" s="2326">
        <v>1394.3487601379968</v>
      </c>
      <c r="D843" s="2327"/>
      <c r="E843" s="2328">
        <v>4185</v>
      </c>
      <c r="F843" s="2329">
        <v>125.66217703437707</v>
      </c>
      <c r="G843" s="2330"/>
      <c r="H843" s="2325">
        <v>4185</v>
      </c>
      <c r="I843" s="2326">
        <v>956.73699945120518</v>
      </c>
      <c r="J843" s="2331"/>
      <c r="K843" s="2328">
        <v>4185</v>
      </c>
      <c r="L843" s="2329">
        <v>104.84650687568335</v>
      </c>
      <c r="M843" s="2330"/>
      <c r="N843" s="2325">
        <v>4185</v>
      </c>
      <c r="O843" s="2326">
        <v>1600.6764946418962</v>
      </c>
      <c r="P843" s="2331"/>
      <c r="Q843" s="2328">
        <v>4185</v>
      </c>
      <c r="R843" s="2329">
        <v>126.55178229806573</v>
      </c>
      <c r="S843" s="2330"/>
      <c r="T843" s="2325">
        <v>4185</v>
      </c>
      <c r="U843" s="2326">
        <v>3570.8818366963005</v>
      </c>
      <c r="V843" s="2331"/>
      <c r="W843" s="2332">
        <v>4185</v>
      </c>
      <c r="X843" s="2329">
        <v>179.03347494464205</v>
      </c>
      <c r="Y843" s="2330"/>
      <c r="Z843" s="2333">
        <v>4185</v>
      </c>
      <c r="AA843" s="2326">
        <v>2152.5269203735252</v>
      </c>
      <c r="AB843" s="2331"/>
      <c r="AC843" s="2332">
        <v>4185</v>
      </c>
      <c r="AD843" s="2329">
        <v>140.94897058074733</v>
      </c>
      <c r="AE843" s="2330"/>
      <c r="AF843" s="2334">
        <v>4185</v>
      </c>
      <c r="AG843" s="2335">
        <f t="shared" si="28"/>
        <v>1935.0342022601849</v>
      </c>
      <c r="AH843" s="2336"/>
      <c r="AI843" s="2334">
        <v>4185</v>
      </c>
      <c r="AJ843" s="2337">
        <f t="shared" si="29"/>
        <v>135.4085823467031</v>
      </c>
    </row>
    <row r="844" spans="2:36" x14ac:dyDescent="0.25">
      <c r="B844" s="2325">
        <v>4190</v>
      </c>
      <c r="C844" s="2326">
        <v>1394.1023172866308</v>
      </c>
      <c r="D844" s="2327"/>
      <c r="E844" s="2328">
        <v>4190</v>
      </c>
      <c r="F844" s="2329">
        <v>125.57882950465842</v>
      </c>
      <c r="G844" s="2330"/>
      <c r="H844" s="2325">
        <v>4190</v>
      </c>
      <c r="I844" s="2326">
        <v>956.32141978143625</v>
      </c>
      <c r="J844" s="2331"/>
      <c r="K844" s="2328">
        <v>4190</v>
      </c>
      <c r="L844" s="2329">
        <v>104.77305748802713</v>
      </c>
      <c r="M844" s="2330"/>
      <c r="N844" s="2325">
        <v>4190</v>
      </c>
      <c r="O844" s="2326">
        <v>1600.3946542904778</v>
      </c>
      <c r="P844" s="2331"/>
      <c r="Q844" s="2328">
        <v>4190</v>
      </c>
      <c r="R844" s="2329">
        <v>126.47297652710739</v>
      </c>
      <c r="S844" s="2330"/>
      <c r="T844" s="2325">
        <v>4190</v>
      </c>
      <c r="U844" s="2326">
        <v>3569.9879995347269</v>
      </c>
      <c r="V844" s="2331"/>
      <c r="W844" s="2332">
        <v>4190</v>
      </c>
      <c r="X844" s="2329">
        <v>178.9553130326903</v>
      </c>
      <c r="Y844" s="2330"/>
      <c r="Z844" s="2333">
        <v>4190</v>
      </c>
      <c r="AA844" s="2326">
        <v>2161.3252331947042</v>
      </c>
      <c r="AB844" s="2331"/>
      <c r="AC844" s="2332">
        <v>4190</v>
      </c>
      <c r="AD844" s="2329">
        <v>141.13157346800031</v>
      </c>
      <c r="AE844" s="2330"/>
      <c r="AF844" s="2334">
        <v>4190</v>
      </c>
      <c r="AG844" s="2335">
        <f t="shared" si="28"/>
        <v>1936.4263248175951</v>
      </c>
      <c r="AH844" s="2336"/>
      <c r="AI844" s="2334">
        <v>4190</v>
      </c>
      <c r="AJ844" s="2337">
        <f t="shared" si="29"/>
        <v>135.38235000409671</v>
      </c>
    </row>
    <row r="845" spans="2:36" x14ac:dyDescent="0.25">
      <c r="B845" s="2325">
        <v>4195</v>
      </c>
      <c r="C845" s="2326">
        <v>1393.22912539822</v>
      </c>
      <c r="D845" s="2327"/>
      <c r="E845" s="2328">
        <v>4195</v>
      </c>
      <c r="F845" s="2329">
        <v>125.28345983476601</v>
      </c>
      <c r="G845" s="2330"/>
      <c r="H845" s="2325">
        <v>4195</v>
      </c>
      <c r="I845" s="2326">
        <v>954.84866732135504</v>
      </c>
      <c r="J845" s="2331"/>
      <c r="K845" s="2328">
        <v>4195</v>
      </c>
      <c r="L845" s="2329">
        <v>104.51276398345099</v>
      </c>
      <c r="M845" s="2330"/>
      <c r="N845" s="2325">
        <v>4195</v>
      </c>
      <c r="O845" s="2326">
        <v>1599.39585489103</v>
      </c>
      <c r="P845" s="2331"/>
      <c r="Q845" s="2328">
        <v>4195</v>
      </c>
      <c r="R845" s="2329">
        <v>126.193700843871</v>
      </c>
      <c r="S845" s="2330"/>
      <c r="T845" s="2325">
        <v>4195</v>
      </c>
      <c r="U845" s="2326">
        <v>3566.8192455748899</v>
      </c>
      <c r="V845" s="2331"/>
      <c r="W845" s="2332">
        <v>4195</v>
      </c>
      <c r="X845" s="2329">
        <v>178.678297452149</v>
      </c>
      <c r="Y845" s="2330"/>
      <c r="Z845" s="2333">
        <v>4195</v>
      </c>
      <c r="AA845" s="2326">
        <v>2192.5194516732199</v>
      </c>
      <c r="AB845" s="2331"/>
      <c r="AC845" s="2332">
        <v>4195</v>
      </c>
      <c r="AD845" s="2329">
        <v>141.779064932674</v>
      </c>
      <c r="AE845" s="2330"/>
      <c r="AF845" s="2334">
        <v>4195</v>
      </c>
      <c r="AG845" s="2335">
        <f t="shared" si="28"/>
        <v>1941.3624689717428</v>
      </c>
      <c r="AH845" s="2336"/>
      <c r="AI845" s="2334">
        <v>4195</v>
      </c>
      <c r="AJ845" s="2337">
        <f t="shared" si="29"/>
        <v>135.28945740938221</v>
      </c>
    </row>
    <row r="846" spans="2:36" x14ac:dyDescent="0.25">
      <c r="B846" s="2325">
        <v>4200</v>
      </c>
      <c r="C846" s="2326">
        <v>1393.2246446191</v>
      </c>
      <c r="D846" s="2327"/>
      <c r="E846" s="2328">
        <v>4200</v>
      </c>
      <c r="F846" s="2329">
        <v>125.28194442513499</v>
      </c>
      <c r="G846" s="2330"/>
      <c r="H846" s="2325">
        <v>4200</v>
      </c>
      <c r="I846" s="2326">
        <v>954.84111132735904</v>
      </c>
      <c r="J846" s="2331"/>
      <c r="K846" s="2328">
        <v>4200</v>
      </c>
      <c r="L846" s="2329">
        <v>104.51142854003901</v>
      </c>
      <c r="M846" s="2330"/>
      <c r="N846" s="2325">
        <v>4200</v>
      </c>
      <c r="O846" s="2326">
        <v>1599.39073052101</v>
      </c>
      <c r="P846" s="2331"/>
      <c r="Q846" s="2328">
        <v>4200</v>
      </c>
      <c r="R846" s="2329">
        <v>126.192268011672</v>
      </c>
      <c r="S846" s="2330"/>
      <c r="T846" s="2325">
        <v>4200</v>
      </c>
      <c r="U846" s="2326">
        <v>3566.8029939901298</v>
      </c>
      <c r="V846" s="2331"/>
      <c r="W846" s="2332">
        <v>4200</v>
      </c>
      <c r="X846" s="2329">
        <v>178.67687632647699</v>
      </c>
      <c r="Y846" s="2330"/>
      <c r="Z846" s="2333">
        <v>4200</v>
      </c>
      <c r="AA846" s="2326">
        <v>2192.67942099724</v>
      </c>
      <c r="AB846" s="2331"/>
      <c r="AC846" s="2332">
        <v>4200</v>
      </c>
      <c r="AD846" s="2329">
        <v>141.78238498516899</v>
      </c>
      <c r="AE846" s="2330"/>
      <c r="AF846" s="2334">
        <v>4200</v>
      </c>
      <c r="AG846" s="2335">
        <f t="shared" si="28"/>
        <v>1941.3877802909676</v>
      </c>
      <c r="AH846" s="2336"/>
      <c r="AI846" s="2334">
        <v>4200</v>
      </c>
      <c r="AJ846" s="2337">
        <f t="shared" si="29"/>
        <v>135.28898045769841</v>
      </c>
    </row>
    <row r="847" spans="2:36" x14ac:dyDescent="0.25">
      <c r="B847" s="2325">
        <v>4205</v>
      </c>
      <c r="C847" s="2326">
        <v>1393.2201638399899</v>
      </c>
      <c r="D847" s="2327"/>
      <c r="E847" s="2328">
        <v>4205</v>
      </c>
      <c r="F847" s="2329">
        <v>125.280429015504</v>
      </c>
      <c r="G847" s="2330"/>
      <c r="H847" s="2325">
        <v>4205</v>
      </c>
      <c r="I847" s="2326">
        <v>954.83355533336396</v>
      </c>
      <c r="J847" s="2331"/>
      <c r="K847" s="2328">
        <v>4205</v>
      </c>
      <c r="L847" s="2329">
        <v>104.510093096627</v>
      </c>
      <c r="M847" s="2330"/>
      <c r="N847" s="2325">
        <v>4205</v>
      </c>
      <c r="O847" s="2326">
        <v>1599.38560615098</v>
      </c>
      <c r="P847" s="2331"/>
      <c r="Q847" s="2328">
        <v>4205</v>
      </c>
      <c r="R847" s="2329">
        <v>126.190835179473</v>
      </c>
      <c r="S847" s="2330"/>
      <c r="T847" s="2325">
        <v>4205</v>
      </c>
      <c r="U847" s="2326">
        <v>3566.7867424053702</v>
      </c>
      <c r="V847" s="2331"/>
      <c r="W847" s="2332">
        <v>4205</v>
      </c>
      <c r="X847" s="2329">
        <v>178.675455200806</v>
      </c>
      <c r="Y847" s="2330"/>
      <c r="Z847" s="2333">
        <v>4205</v>
      </c>
      <c r="AA847" s="2326">
        <v>2192.83939032126</v>
      </c>
      <c r="AB847" s="2331"/>
      <c r="AC847" s="2332">
        <v>4205</v>
      </c>
      <c r="AD847" s="2329">
        <v>141.785705037665</v>
      </c>
      <c r="AE847" s="2330"/>
      <c r="AF847" s="2334">
        <v>4205</v>
      </c>
      <c r="AG847" s="2335">
        <f t="shared" si="28"/>
        <v>1941.4130916101926</v>
      </c>
      <c r="AH847" s="2336"/>
      <c r="AI847" s="2334">
        <v>4205</v>
      </c>
      <c r="AJ847" s="2337">
        <f t="shared" si="29"/>
        <v>135.28850350601502</v>
      </c>
    </row>
    <row r="848" spans="2:36" x14ac:dyDescent="0.25">
      <c r="B848" s="2325">
        <v>4210</v>
      </c>
      <c r="C848" s="2326">
        <v>1393.2156830608701</v>
      </c>
      <c r="D848" s="2327"/>
      <c r="E848" s="2328">
        <v>4210</v>
      </c>
      <c r="F848" s="2329">
        <v>125.278913605873</v>
      </c>
      <c r="G848" s="2330"/>
      <c r="H848" s="2325">
        <v>4210</v>
      </c>
      <c r="I848" s="2326">
        <v>954.82599933936797</v>
      </c>
      <c r="J848" s="2331"/>
      <c r="K848" s="2328">
        <v>4210</v>
      </c>
      <c r="L848" s="2329">
        <v>104.508757653215</v>
      </c>
      <c r="M848" s="2330"/>
      <c r="N848" s="2325">
        <v>4210</v>
      </c>
      <c r="O848" s="2326">
        <v>1599.3804817809601</v>
      </c>
      <c r="P848" s="2331"/>
      <c r="Q848" s="2328">
        <v>4210</v>
      </c>
      <c r="R848" s="2329">
        <v>126.189402347273</v>
      </c>
      <c r="S848" s="2330"/>
      <c r="T848" s="2325">
        <v>4210</v>
      </c>
      <c r="U848" s="2326">
        <v>3566.7704908206201</v>
      </c>
      <c r="V848" s="2331"/>
      <c r="W848" s="2332">
        <v>4210</v>
      </c>
      <c r="X848" s="2329">
        <v>178.67403407513399</v>
      </c>
      <c r="Y848" s="2330"/>
      <c r="Z848" s="2333">
        <v>4210</v>
      </c>
      <c r="AA848" s="2326">
        <v>2192.99935964529</v>
      </c>
      <c r="AB848" s="2331"/>
      <c r="AC848" s="2332">
        <v>4210</v>
      </c>
      <c r="AD848" s="2329">
        <v>141.78902509016001</v>
      </c>
      <c r="AE848" s="2330"/>
      <c r="AF848" s="2334">
        <v>4210</v>
      </c>
      <c r="AG848" s="2335">
        <f t="shared" si="28"/>
        <v>1941.4384029294215</v>
      </c>
      <c r="AH848" s="2336"/>
      <c r="AI848" s="2334">
        <v>4210</v>
      </c>
      <c r="AJ848" s="2337">
        <f t="shared" si="29"/>
        <v>135.288026554331</v>
      </c>
    </row>
    <row r="849" spans="2:36" x14ac:dyDescent="0.25">
      <c r="B849" s="2325">
        <v>4215</v>
      </c>
      <c r="C849" s="2326">
        <v>1393.2112022817601</v>
      </c>
      <c r="D849" s="2327"/>
      <c r="E849" s="2328">
        <v>4215</v>
      </c>
      <c r="F849" s="2329">
        <v>125.27739819624099</v>
      </c>
      <c r="G849" s="2330"/>
      <c r="H849" s="2325">
        <v>4215</v>
      </c>
      <c r="I849" s="2326">
        <v>954.81844334537197</v>
      </c>
      <c r="J849" s="2331"/>
      <c r="K849" s="2328">
        <v>4215</v>
      </c>
      <c r="L849" s="2329">
        <v>104.507422209803</v>
      </c>
      <c r="M849" s="2330"/>
      <c r="N849" s="2325">
        <v>4215</v>
      </c>
      <c r="O849" s="2326">
        <v>1599.3753574109301</v>
      </c>
      <c r="P849" s="2331"/>
      <c r="Q849" s="2328">
        <v>4215</v>
      </c>
      <c r="R849" s="2329">
        <v>126.187969515074</v>
      </c>
      <c r="S849" s="2330"/>
      <c r="T849" s="2325">
        <v>4215</v>
      </c>
      <c r="U849" s="2326">
        <v>3566.75423923586</v>
      </c>
      <c r="V849" s="2331"/>
      <c r="W849" s="2332">
        <v>4215</v>
      </c>
      <c r="X849" s="2329">
        <v>178.67261294946201</v>
      </c>
      <c r="Y849" s="2330"/>
      <c r="Z849" s="2333">
        <v>4215</v>
      </c>
      <c r="AA849" s="2326">
        <v>2193.1593289693101</v>
      </c>
      <c r="AB849" s="2331"/>
      <c r="AC849" s="2332">
        <v>4215</v>
      </c>
      <c r="AD849" s="2329">
        <v>141.79234514265599</v>
      </c>
      <c r="AE849" s="2330"/>
      <c r="AF849" s="2334">
        <v>4215</v>
      </c>
      <c r="AG849" s="2335">
        <f t="shared" si="28"/>
        <v>1941.4637142486463</v>
      </c>
      <c r="AH849" s="2336"/>
      <c r="AI849" s="2334">
        <v>4215</v>
      </c>
      <c r="AJ849" s="2337">
        <f t="shared" si="29"/>
        <v>135.2875496026472</v>
      </c>
    </row>
    <row r="850" spans="2:36" x14ac:dyDescent="0.25">
      <c r="B850" s="2325">
        <v>4220</v>
      </c>
      <c r="C850" s="2326">
        <v>1393.20672150264</v>
      </c>
      <c r="D850" s="2327"/>
      <c r="E850" s="2328">
        <v>4220</v>
      </c>
      <c r="F850" s="2329">
        <v>125.27588278661</v>
      </c>
      <c r="G850" s="2330"/>
      <c r="H850" s="2325">
        <v>4220</v>
      </c>
      <c r="I850" s="2326">
        <v>954.81088735137598</v>
      </c>
      <c r="J850" s="2331"/>
      <c r="K850" s="2328">
        <v>4220</v>
      </c>
      <c r="L850" s="2329">
        <v>104.50608676639099</v>
      </c>
      <c r="M850" s="2330"/>
      <c r="N850" s="2325">
        <v>4220</v>
      </c>
      <c r="O850" s="2326">
        <v>1599.3702330409101</v>
      </c>
      <c r="P850" s="2331"/>
      <c r="Q850" s="2328">
        <v>4220</v>
      </c>
      <c r="R850" s="2329">
        <v>126.186536682875</v>
      </c>
      <c r="S850" s="2330"/>
      <c r="T850" s="2325">
        <v>4220</v>
      </c>
      <c r="U850" s="2326">
        <v>3566.73798765111</v>
      </c>
      <c r="V850" s="2331"/>
      <c r="W850" s="2332">
        <v>4220</v>
      </c>
      <c r="X850" s="2329">
        <v>178.67119182379</v>
      </c>
      <c r="Y850" s="2330"/>
      <c r="Z850" s="2333">
        <v>4220</v>
      </c>
      <c r="AA850" s="2326">
        <v>2193.3192982933301</v>
      </c>
      <c r="AB850" s="2331"/>
      <c r="AC850" s="2332">
        <v>4220</v>
      </c>
      <c r="AD850" s="2329">
        <v>141.795665195151</v>
      </c>
      <c r="AE850" s="2330"/>
      <c r="AF850" s="2334">
        <v>4220</v>
      </c>
      <c r="AG850" s="2335">
        <f t="shared" si="28"/>
        <v>1941.4890255678733</v>
      </c>
      <c r="AH850" s="2336"/>
      <c r="AI850" s="2334">
        <v>4220</v>
      </c>
      <c r="AJ850" s="2337">
        <f t="shared" si="29"/>
        <v>135.28707265096341</v>
      </c>
    </row>
    <row r="851" spans="2:36" x14ac:dyDescent="0.25">
      <c r="B851" s="2325">
        <v>4225</v>
      </c>
      <c r="C851" s="2326">
        <v>1393.2022407235199</v>
      </c>
      <c r="D851" s="2327"/>
      <c r="E851" s="2328">
        <v>4225</v>
      </c>
      <c r="F851" s="2329">
        <v>125.274367376979</v>
      </c>
      <c r="G851" s="2330"/>
      <c r="H851" s="2325">
        <v>4225</v>
      </c>
      <c r="I851" s="2326">
        <v>954.80333135737999</v>
      </c>
      <c r="J851" s="2331"/>
      <c r="K851" s="2328">
        <v>4225</v>
      </c>
      <c r="L851" s="2329">
        <v>104.504751322979</v>
      </c>
      <c r="M851" s="2330"/>
      <c r="N851" s="2325">
        <v>4225</v>
      </c>
      <c r="O851" s="2326">
        <v>1599.3651086708801</v>
      </c>
      <c r="P851" s="2331"/>
      <c r="Q851" s="2328">
        <v>4225</v>
      </c>
      <c r="R851" s="2329">
        <v>126.185103850676</v>
      </c>
      <c r="S851" s="2330"/>
      <c r="T851" s="2325">
        <v>4225</v>
      </c>
      <c r="U851" s="2326">
        <v>3566.7217360663499</v>
      </c>
      <c r="V851" s="2331"/>
      <c r="W851" s="2332">
        <v>4225</v>
      </c>
      <c r="X851" s="2329">
        <v>178.66977069811799</v>
      </c>
      <c r="Y851" s="2330"/>
      <c r="Z851" s="2333">
        <v>4225</v>
      </c>
      <c r="AA851" s="2326">
        <v>2193.4792676173502</v>
      </c>
      <c r="AB851" s="2331"/>
      <c r="AC851" s="2332">
        <v>4225</v>
      </c>
      <c r="AD851" s="2329">
        <v>141.79898524764701</v>
      </c>
      <c r="AE851" s="2330"/>
      <c r="AF851" s="2334">
        <v>4225</v>
      </c>
      <c r="AG851" s="2335">
        <f t="shared" si="28"/>
        <v>1941.5143368870959</v>
      </c>
      <c r="AH851" s="2336"/>
      <c r="AI851" s="2334">
        <v>4225</v>
      </c>
      <c r="AJ851" s="2337">
        <f t="shared" si="29"/>
        <v>135.28659569927979</v>
      </c>
    </row>
    <row r="852" spans="2:36" x14ac:dyDescent="0.25">
      <c r="B852" s="2325">
        <v>4230</v>
      </c>
      <c r="C852" s="2326">
        <v>1393.1977599444101</v>
      </c>
      <c r="D852" s="2327"/>
      <c r="E852" s="2328">
        <v>4230</v>
      </c>
      <c r="F852" s="2329">
        <v>125.272851967348</v>
      </c>
      <c r="G852" s="2330"/>
      <c r="H852" s="2325">
        <v>4230</v>
      </c>
      <c r="I852" s="2326">
        <v>954.795775363384</v>
      </c>
      <c r="J852" s="2331"/>
      <c r="K852" s="2328">
        <v>4230</v>
      </c>
      <c r="L852" s="2329">
        <v>104.503415879567</v>
      </c>
      <c r="M852" s="2330"/>
      <c r="N852" s="2325">
        <v>4230</v>
      </c>
      <c r="O852" s="2326">
        <v>1599.3599843008501</v>
      </c>
      <c r="P852" s="2331"/>
      <c r="Q852" s="2328">
        <v>4230</v>
      </c>
      <c r="R852" s="2329">
        <v>126.18367101847601</v>
      </c>
      <c r="S852" s="2330"/>
      <c r="T852" s="2325">
        <v>4230</v>
      </c>
      <c r="U852" s="2326">
        <v>3566.7054844815898</v>
      </c>
      <c r="V852" s="2331"/>
      <c r="W852" s="2332">
        <v>4230</v>
      </c>
      <c r="X852" s="2329">
        <v>178.668349572446</v>
      </c>
      <c r="Y852" s="2330"/>
      <c r="Z852" s="2333">
        <v>4230</v>
      </c>
      <c r="AA852" s="2326">
        <v>2193.6392369413702</v>
      </c>
      <c r="AB852" s="2331"/>
      <c r="AC852" s="2332">
        <v>4230</v>
      </c>
      <c r="AD852" s="2329">
        <v>141.802305300142</v>
      </c>
      <c r="AE852" s="2330"/>
      <c r="AF852" s="2334">
        <v>4230</v>
      </c>
      <c r="AG852" s="2335">
        <f t="shared" si="28"/>
        <v>1941.5396482063206</v>
      </c>
      <c r="AH852" s="2336"/>
      <c r="AI852" s="2334">
        <v>4230</v>
      </c>
      <c r="AJ852" s="2337">
        <f t="shared" si="29"/>
        <v>135.28611874759582</v>
      </c>
    </row>
    <row r="853" spans="2:36" x14ac:dyDescent="0.25">
      <c r="B853" s="2325">
        <v>4235</v>
      </c>
      <c r="C853" s="2326">
        <v>1393.1932791652901</v>
      </c>
      <c r="D853" s="2327"/>
      <c r="E853" s="2328">
        <v>4235</v>
      </c>
      <c r="F853" s="2329">
        <v>125.271336557716</v>
      </c>
      <c r="G853" s="2330"/>
      <c r="H853" s="2325">
        <v>4235</v>
      </c>
      <c r="I853" s="2326">
        <v>954.78821936938903</v>
      </c>
      <c r="J853" s="2331"/>
      <c r="K853" s="2328">
        <v>4235</v>
      </c>
      <c r="L853" s="2329">
        <v>104.502080436155</v>
      </c>
      <c r="M853" s="2330"/>
      <c r="N853" s="2325">
        <v>4235</v>
      </c>
      <c r="O853" s="2326">
        <v>1599.3548599308299</v>
      </c>
      <c r="P853" s="2331"/>
      <c r="Q853" s="2328">
        <v>4235</v>
      </c>
      <c r="R853" s="2329">
        <v>126.182238186277</v>
      </c>
      <c r="S853" s="2330"/>
      <c r="T853" s="2325">
        <v>4235</v>
      </c>
      <c r="U853" s="2326">
        <v>3566.6892328968402</v>
      </c>
      <c r="V853" s="2331"/>
      <c r="W853" s="2332">
        <v>4235</v>
      </c>
      <c r="X853" s="2329">
        <v>178.66692844677399</v>
      </c>
      <c r="Y853" s="2330"/>
      <c r="Z853" s="2333">
        <v>4235</v>
      </c>
      <c r="AA853" s="2326">
        <v>2193.7992062653898</v>
      </c>
      <c r="AB853" s="2331"/>
      <c r="AC853" s="2332">
        <v>4235</v>
      </c>
      <c r="AD853" s="2329">
        <v>141.805625352638</v>
      </c>
      <c r="AE853" s="2330"/>
      <c r="AF853" s="2334">
        <v>4235</v>
      </c>
      <c r="AG853" s="2335">
        <f t="shared" si="28"/>
        <v>1941.5649595255479</v>
      </c>
      <c r="AH853" s="2336"/>
      <c r="AI853" s="2334">
        <v>4235</v>
      </c>
      <c r="AJ853" s="2337">
        <f t="shared" si="29"/>
        <v>135.285641795912</v>
      </c>
    </row>
    <row r="854" spans="2:36" x14ac:dyDescent="0.25">
      <c r="B854" s="2325">
        <v>4240</v>
      </c>
      <c r="C854" s="2326">
        <v>1393.18879838618</v>
      </c>
      <c r="D854" s="2327"/>
      <c r="E854" s="2328">
        <v>4240</v>
      </c>
      <c r="F854" s="2329">
        <v>125.269821148085</v>
      </c>
      <c r="G854" s="2330"/>
      <c r="H854" s="2325">
        <v>4240</v>
      </c>
      <c r="I854" s="2326">
        <v>954.78066337539303</v>
      </c>
      <c r="J854" s="2331"/>
      <c r="K854" s="2328">
        <v>4240</v>
      </c>
      <c r="L854" s="2329">
        <v>104.50074499274299</v>
      </c>
      <c r="M854" s="2330"/>
      <c r="N854" s="2325">
        <v>4240</v>
      </c>
      <c r="O854" s="2326">
        <v>1599.3497355607999</v>
      </c>
      <c r="P854" s="2331"/>
      <c r="Q854" s="2328">
        <v>4240</v>
      </c>
      <c r="R854" s="2329">
        <v>126.180805354078</v>
      </c>
      <c r="S854" s="2330"/>
      <c r="T854" s="2325">
        <v>4240</v>
      </c>
      <c r="U854" s="2326">
        <v>3566.6729813120801</v>
      </c>
      <c r="V854" s="2331"/>
      <c r="W854" s="2332">
        <v>4240</v>
      </c>
      <c r="X854" s="2329">
        <v>178.66550732110301</v>
      </c>
      <c r="Y854" s="2330"/>
      <c r="Z854" s="2333">
        <v>4240</v>
      </c>
      <c r="AA854" s="2326">
        <v>2193.9591755894098</v>
      </c>
      <c r="AB854" s="2331"/>
      <c r="AC854" s="2332">
        <v>4240</v>
      </c>
      <c r="AD854" s="2329">
        <v>141.80894540513299</v>
      </c>
      <c r="AE854" s="2330"/>
      <c r="AF854" s="2334">
        <v>4240</v>
      </c>
      <c r="AG854" s="2335">
        <f t="shared" si="28"/>
        <v>1941.5902708447727</v>
      </c>
      <c r="AH854" s="2336"/>
      <c r="AI854" s="2334">
        <v>4240</v>
      </c>
      <c r="AJ854" s="2337">
        <f t="shared" si="29"/>
        <v>135.2851648442284</v>
      </c>
    </row>
    <row r="855" spans="2:36" x14ac:dyDescent="0.25">
      <c r="B855" s="2325">
        <v>4245</v>
      </c>
      <c r="C855" s="2326">
        <v>1394.5966030872603</v>
      </c>
      <c r="D855" s="2327"/>
      <c r="E855" s="2328">
        <v>4245</v>
      </c>
      <c r="F855" s="2329">
        <v>125.74586258459885</v>
      </c>
      <c r="G855" s="2330"/>
      <c r="H855" s="2325">
        <v>4245</v>
      </c>
      <c r="I855" s="2326">
        <v>957.15424504372311</v>
      </c>
      <c r="J855" s="2331"/>
      <c r="K855" s="2328">
        <v>4245</v>
      </c>
      <c r="L855" s="2329">
        <v>104.92025116521489</v>
      </c>
      <c r="M855" s="2330"/>
      <c r="N855" s="2325">
        <v>4245</v>
      </c>
      <c r="O855" s="2326">
        <v>1600.9594668822779</v>
      </c>
      <c r="P855" s="2331"/>
      <c r="Q855" s="2328">
        <v>4245</v>
      </c>
      <c r="R855" s="2329">
        <v>126.63090455806397</v>
      </c>
      <c r="S855" s="2330"/>
      <c r="T855" s="2325">
        <v>4245</v>
      </c>
      <c r="U855" s="2326">
        <v>3571.7764365267658</v>
      </c>
      <c r="V855" s="2331"/>
      <c r="W855" s="2332">
        <v>4245</v>
      </c>
      <c r="X855" s="2329">
        <v>179.11189667026804</v>
      </c>
      <c r="Y855" s="2330"/>
      <c r="Z855" s="2333">
        <v>4245</v>
      </c>
      <c r="AA855" s="2326">
        <v>2143.7291082881866</v>
      </c>
      <c r="AB855" s="2331"/>
      <c r="AC855" s="2332">
        <v>4245</v>
      </c>
      <c r="AD855" s="2329">
        <v>140.76657076361789</v>
      </c>
      <c r="AE855" s="2330"/>
      <c r="AF855" s="2334">
        <v>4245</v>
      </c>
      <c r="AG855" s="2335">
        <f t="shared" si="28"/>
        <v>1933.643171965643</v>
      </c>
      <c r="AH855" s="2336"/>
      <c r="AI855" s="2334">
        <v>4245</v>
      </c>
      <c r="AJ855" s="2337">
        <f t="shared" si="29"/>
        <v>135.43509714835272</v>
      </c>
    </row>
    <row r="856" spans="2:36" x14ac:dyDescent="0.25">
      <c r="B856" s="2325">
        <v>4250</v>
      </c>
      <c r="C856" s="2326">
        <v>1394.3487601379968</v>
      </c>
      <c r="D856" s="2327"/>
      <c r="E856" s="2328">
        <v>4250</v>
      </c>
      <c r="F856" s="2329">
        <v>125.66217703437707</v>
      </c>
      <c r="G856" s="2330"/>
      <c r="H856" s="2325">
        <v>4250</v>
      </c>
      <c r="I856" s="2326">
        <v>956.73699945120518</v>
      </c>
      <c r="J856" s="2331"/>
      <c r="K856" s="2328">
        <v>4250</v>
      </c>
      <c r="L856" s="2329">
        <v>104.84650687568335</v>
      </c>
      <c r="M856" s="2330"/>
      <c r="N856" s="2325">
        <v>4250</v>
      </c>
      <c r="O856" s="2326">
        <v>1600.6764946418962</v>
      </c>
      <c r="P856" s="2331"/>
      <c r="Q856" s="2328">
        <v>4250</v>
      </c>
      <c r="R856" s="2329">
        <v>126.55178229806573</v>
      </c>
      <c r="S856" s="2330"/>
      <c r="T856" s="2325">
        <v>4250</v>
      </c>
      <c r="U856" s="2326">
        <v>3570.8818366963005</v>
      </c>
      <c r="V856" s="2331"/>
      <c r="W856" s="2332">
        <v>4250</v>
      </c>
      <c r="X856" s="2329">
        <v>179.03347494464205</v>
      </c>
      <c r="Y856" s="2330"/>
      <c r="Z856" s="2333">
        <v>4250</v>
      </c>
      <c r="AA856" s="2326">
        <v>2152.5269203735252</v>
      </c>
      <c r="AB856" s="2331"/>
      <c r="AC856" s="2332">
        <v>4250</v>
      </c>
      <c r="AD856" s="2329">
        <v>140.94897058074733</v>
      </c>
      <c r="AE856" s="2330"/>
      <c r="AF856" s="2334">
        <v>4250</v>
      </c>
      <c r="AG856" s="2335">
        <f t="shared" si="28"/>
        <v>1935.0342022601849</v>
      </c>
      <c r="AH856" s="2336"/>
      <c r="AI856" s="2334">
        <v>4250</v>
      </c>
      <c r="AJ856" s="2337">
        <f t="shared" si="29"/>
        <v>135.4085823467031</v>
      </c>
    </row>
    <row r="857" spans="2:36" x14ac:dyDescent="0.25">
      <c r="B857" s="2325">
        <v>4255</v>
      </c>
      <c r="C857" s="2326">
        <v>1394.1023172866308</v>
      </c>
      <c r="D857" s="2327"/>
      <c r="E857" s="2328">
        <v>4255</v>
      </c>
      <c r="F857" s="2329">
        <v>125.57882950465842</v>
      </c>
      <c r="G857" s="2330"/>
      <c r="H857" s="2325">
        <v>4255</v>
      </c>
      <c r="I857" s="2326">
        <v>956.32141978143625</v>
      </c>
      <c r="J857" s="2331"/>
      <c r="K857" s="2328">
        <v>4255</v>
      </c>
      <c r="L857" s="2329">
        <v>104.77305748802713</v>
      </c>
      <c r="M857" s="2330"/>
      <c r="N857" s="2325">
        <v>4255</v>
      </c>
      <c r="O857" s="2326">
        <v>1600.3946542904778</v>
      </c>
      <c r="P857" s="2331"/>
      <c r="Q857" s="2328">
        <v>4255</v>
      </c>
      <c r="R857" s="2329">
        <v>126.47297652710739</v>
      </c>
      <c r="S857" s="2330"/>
      <c r="T857" s="2325">
        <v>4255</v>
      </c>
      <c r="U857" s="2326">
        <v>3569.9879995347269</v>
      </c>
      <c r="V857" s="2331"/>
      <c r="W857" s="2332">
        <v>4255</v>
      </c>
      <c r="X857" s="2329">
        <v>178.9553130326903</v>
      </c>
      <c r="Y857" s="2330"/>
      <c r="Z857" s="2333">
        <v>4255</v>
      </c>
      <c r="AA857" s="2326">
        <v>2161.3252331947042</v>
      </c>
      <c r="AB857" s="2331"/>
      <c r="AC857" s="2332">
        <v>4255</v>
      </c>
      <c r="AD857" s="2329">
        <v>141.13157346800031</v>
      </c>
      <c r="AE857" s="2330"/>
      <c r="AF857" s="2334">
        <v>4255</v>
      </c>
      <c r="AG857" s="2335">
        <f t="shared" si="28"/>
        <v>1936.4263248175951</v>
      </c>
      <c r="AH857" s="2336"/>
      <c r="AI857" s="2334">
        <v>4255</v>
      </c>
      <c r="AJ857" s="2337">
        <f t="shared" si="29"/>
        <v>135.38235000409671</v>
      </c>
    </row>
    <row r="858" spans="2:36" x14ac:dyDescent="0.25">
      <c r="B858" s="2325">
        <v>4260</v>
      </c>
      <c r="C858" s="2326">
        <v>1393.1843176070599</v>
      </c>
      <c r="D858" s="2327"/>
      <c r="E858" s="2328">
        <v>4260</v>
      </c>
      <c r="F858" s="2329">
        <v>125.268305738454</v>
      </c>
      <c r="G858" s="2330"/>
      <c r="H858" s="2325">
        <v>4260</v>
      </c>
      <c r="I858" s="2326">
        <v>954.77310738139704</v>
      </c>
      <c r="J858" s="2331"/>
      <c r="K858" s="2328">
        <v>4260</v>
      </c>
      <c r="L858" s="2329">
        <v>104.49940954933101</v>
      </c>
      <c r="M858" s="2330"/>
      <c r="N858" s="2325">
        <v>4260</v>
      </c>
      <c r="O858" s="2326">
        <v>1599.3446111907799</v>
      </c>
      <c r="P858" s="2331"/>
      <c r="Q858" s="2328">
        <v>4260</v>
      </c>
      <c r="R858" s="2329">
        <v>126.179372521879</v>
      </c>
      <c r="S858" s="2330"/>
      <c r="T858" s="2325">
        <v>4260</v>
      </c>
      <c r="U858" s="2326">
        <v>3566.65672972733</v>
      </c>
      <c r="V858" s="2331"/>
      <c r="W858" s="2332">
        <v>4260</v>
      </c>
      <c r="X858" s="2329">
        <v>178.664086195431</v>
      </c>
      <c r="Y858" s="2330"/>
      <c r="Z858" s="2333">
        <v>4260</v>
      </c>
      <c r="AA858" s="2326">
        <v>2194.1191449134399</v>
      </c>
      <c r="AB858" s="2331"/>
      <c r="AC858" s="2332">
        <v>4260</v>
      </c>
      <c r="AD858" s="2329">
        <v>141.812265457629</v>
      </c>
      <c r="AE858" s="2330"/>
      <c r="AF858" s="2334">
        <v>4260</v>
      </c>
      <c r="AG858" s="2335">
        <f t="shared" si="28"/>
        <v>1941.6155821640016</v>
      </c>
      <c r="AH858" s="2336"/>
      <c r="AI858" s="2334">
        <v>4260</v>
      </c>
      <c r="AJ858" s="2337">
        <f t="shared" si="29"/>
        <v>135.28468789254481</v>
      </c>
    </row>
    <row r="859" spans="2:36" x14ac:dyDescent="0.25">
      <c r="B859" s="2325">
        <v>4265</v>
      </c>
      <c r="C859" s="2326">
        <v>1393.1798368279501</v>
      </c>
      <c r="D859" s="2327"/>
      <c r="E859" s="2328">
        <v>4265</v>
      </c>
      <c r="F859" s="2329">
        <v>125.26679032882301</v>
      </c>
      <c r="G859" s="2330"/>
      <c r="H859" s="2325">
        <v>4265</v>
      </c>
      <c r="I859" s="2326">
        <v>954.76555138740105</v>
      </c>
      <c r="J859" s="2331"/>
      <c r="K859" s="2328">
        <v>4265</v>
      </c>
      <c r="L859" s="2329">
        <v>104.498074105919</v>
      </c>
      <c r="M859" s="2330"/>
      <c r="N859" s="2325">
        <v>4265</v>
      </c>
      <c r="O859" s="2326">
        <v>1599.3394868207499</v>
      </c>
      <c r="P859" s="2331"/>
      <c r="Q859" s="2328">
        <v>4265</v>
      </c>
      <c r="R859" s="2329">
        <v>126.17793968967899</v>
      </c>
      <c r="S859" s="2330"/>
      <c r="T859" s="2325">
        <v>4265</v>
      </c>
      <c r="U859" s="2326">
        <v>3566.6404781425699</v>
      </c>
      <c r="V859" s="2331"/>
      <c r="W859" s="2332">
        <v>4265</v>
      </c>
      <c r="X859" s="2329">
        <v>178.66266506975899</v>
      </c>
      <c r="Y859" s="2330"/>
      <c r="Z859" s="2333">
        <v>4265</v>
      </c>
      <c r="AA859" s="2326">
        <v>2194.2791142374599</v>
      </c>
      <c r="AB859" s="2331"/>
      <c r="AC859" s="2332">
        <v>4265</v>
      </c>
      <c r="AD859" s="2329">
        <v>141.815585510125</v>
      </c>
      <c r="AE859" s="2330"/>
      <c r="AF859" s="2334">
        <v>4265</v>
      </c>
      <c r="AG859" s="2335">
        <f t="shared" si="28"/>
        <v>1941.6408934832259</v>
      </c>
      <c r="AH859" s="2336"/>
      <c r="AI859" s="2334">
        <v>4265</v>
      </c>
      <c r="AJ859" s="2337">
        <f t="shared" si="29"/>
        <v>135.28421094086099</v>
      </c>
    </row>
    <row r="860" spans="2:36" x14ac:dyDescent="0.25">
      <c r="B860" s="2325">
        <v>4270</v>
      </c>
      <c r="C860" s="2326">
        <v>1393.1753560488301</v>
      </c>
      <c r="D860" s="2327"/>
      <c r="E860" s="2328">
        <v>4270</v>
      </c>
      <c r="F860" s="2329">
        <v>125.265274919191</v>
      </c>
      <c r="G860" s="2330"/>
      <c r="H860" s="2325">
        <v>4270</v>
      </c>
      <c r="I860" s="2326">
        <v>954.75799539340596</v>
      </c>
      <c r="J860" s="2331"/>
      <c r="K860" s="2328">
        <v>4270</v>
      </c>
      <c r="L860" s="2329">
        <v>104.49673866250799</v>
      </c>
      <c r="M860" s="2330"/>
      <c r="N860" s="2325">
        <v>4270</v>
      </c>
      <c r="O860" s="2326">
        <v>1599.3343624507199</v>
      </c>
      <c r="P860" s="2331"/>
      <c r="Q860" s="2328">
        <v>4270</v>
      </c>
      <c r="R860" s="2329">
        <v>126.17650685748001</v>
      </c>
      <c r="S860" s="2330"/>
      <c r="T860" s="2325">
        <v>4270</v>
      </c>
      <c r="U860" s="2326">
        <v>3566.6242265578098</v>
      </c>
      <c r="V860" s="2331"/>
      <c r="W860" s="2332">
        <v>4270</v>
      </c>
      <c r="X860" s="2329">
        <v>178.661243944087</v>
      </c>
      <c r="Y860" s="2330"/>
      <c r="Z860" s="2333">
        <v>4270</v>
      </c>
      <c r="AA860" s="2326">
        <v>2194.4390835614799</v>
      </c>
      <c r="AB860" s="2331"/>
      <c r="AC860" s="2332">
        <v>4270</v>
      </c>
      <c r="AD860" s="2329">
        <v>141.81890556261999</v>
      </c>
      <c r="AE860" s="2330"/>
      <c r="AF860" s="2334">
        <v>4270</v>
      </c>
      <c r="AG860" s="2335">
        <f t="shared" si="28"/>
        <v>1941.6662048024489</v>
      </c>
      <c r="AH860" s="2336"/>
      <c r="AI860" s="2334">
        <v>4270</v>
      </c>
      <c r="AJ860" s="2337">
        <f t="shared" si="29"/>
        <v>135.28373398917719</v>
      </c>
    </row>
    <row r="861" spans="2:36" x14ac:dyDescent="0.25">
      <c r="B861" s="2325">
        <v>4275</v>
      </c>
      <c r="C861" s="2326">
        <v>1393.17087526971</v>
      </c>
      <c r="D861" s="2327"/>
      <c r="E861" s="2328">
        <v>4275</v>
      </c>
      <c r="F861" s="2329">
        <v>125.26375950956</v>
      </c>
      <c r="G861" s="2330"/>
      <c r="H861" s="2325">
        <v>4275</v>
      </c>
      <c r="I861" s="2326">
        <v>954.75043939940997</v>
      </c>
      <c r="J861" s="2331"/>
      <c r="K861" s="2328">
        <v>4275</v>
      </c>
      <c r="L861" s="2329">
        <v>104.495403219096</v>
      </c>
      <c r="M861" s="2330"/>
      <c r="N861" s="2325">
        <v>4275</v>
      </c>
      <c r="O861" s="2326">
        <v>1599.3292380807</v>
      </c>
      <c r="P861" s="2331"/>
      <c r="Q861" s="2328">
        <v>4275</v>
      </c>
      <c r="R861" s="2329">
        <v>126.17507402528101</v>
      </c>
      <c r="S861" s="2330"/>
      <c r="T861" s="2325">
        <v>4275</v>
      </c>
      <c r="U861" s="2326">
        <v>3566.6079749730602</v>
      </c>
      <c r="V861" s="2331"/>
      <c r="W861" s="2332">
        <v>4275</v>
      </c>
      <c r="X861" s="2329">
        <v>178.65982281841499</v>
      </c>
      <c r="Y861" s="2330"/>
      <c r="Z861" s="2333">
        <v>4275</v>
      </c>
      <c r="AA861" s="2326">
        <v>2194.5990528855</v>
      </c>
      <c r="AB861" s="2331"/>
      <c r="AC861" s="2332">
        <v>4275</v>
      </c>
      <c r="AD861" s="2329">
        <v>141.822225615116</v>
      </c>
      <c r="AE861" s="2330"/>
      <c r="AF861" s="2334">
        <v>4275</v>
      </c>
      <c r="AG861" s="2335">
        <f t="shared" si="28"/>
        <v>1941.6915161216759</v>
      </c>
      <c r="AH861" s="2336"/>
      <c r="AI861" s="2334">
        <v>4275</v>
      </c>
      <c r="AJ861" s="2337">
        <f t="shared" si="29"/>
        <v>135.2832570374936</v>
      </c>
    </row>
    <row r="862" spans="2:36" x14ac:dyDescent="0.25">
      <c r="B862" s="2325">
        <v>4280</v>
      </c>
      <c r="C862" s="2326">
        <v>1393.1663944905999</v>
      </c>
      <c r="D862" s="2327"/>
      <c r="E862" s="2328">
        <v>4280</v>
      </c>
      <c r="F862" s="2329">
        <v>125.26224409992901</v>
      </c>
      <c r="G862" s="2330"/>
      <c r="H862" s="2325">
        <v>4280</v>
      </c>
      <c r="I862" s="2326">
        <v>954.74288340541398</v>
      </c>
      <c r="J862" s="2331"/>
      <c r="K862" s="2328">
        <v>4280</v>
      </c>
      <c r="L862" s="2329">
        <v>104.494067775684</v>
      </c>
      <c r="M862" s="2330"/>
      <c r="N862" s="2325">
        <v>4280</v>
      </c>
      <c r="O862" s="2326">
        <v>1599.32411371067</v>
      </c>
      <c r="P862" s="2331"/>
      <c r="Q862" s="2328">
        <v>4280</v>
      </c>
      <c r="R862" s="2329">
        <v>126.17364119308201</v>
      </c>
      <c r="S862" s="2330"/>
      <c r="T862" s="2325">
        <v>4280</v>
      </c>
      <c r="U862" s="2326">
        <v>3566.5917233883001</v>
      </c>
      <c r="V862" s="2331"/>
      <c r="W862" s="2332">
        <v>4280</v>
      </c>
      <c r="X862" s="2329">
        <v>178.65840169274301</v>
      </c>
      <c r="Y862" s="2330"/>
      <c r="Z862" s="2333">
        <v>4280</v>
      </c>
      <c r="AA862" s="2326">
        <v>2194.75902220952</v>
      </c>
      <c r="AB862" s="2331"/>
      <c r="AC862" s="2332">
        <v>4280</v>
      </c>
      <c r="AD862" s="2329">
        <v>141.82554566761101</v>
      </c>
      <c r="AE862" s="2330"/>
      <c r="AF862" s="2334">
        <v>4280</v>
      </c>
      <c r="AG862" s="2335">
        <f t="shared" si="28"/>
        <v>1941.7168274409007</v>
      </c>
      <c r="AH862" s="2336"/>
      <c r="AI862" s="2334">
        <v>4280</v>
      </c>
      <c r="AJ862" s="2337">
        <f t="shared" si="29"/>
        <v>135.2827800858098</v>
      </c>
    </row>
    <row r="863" spans="2:36" x14ac:dyDescent="0.25">
      <c r="B863" s="2325">
        <v>4285</v>
      </c>
      <c r="C863" s="2326">
        <v>1393.1619137114801</v>
      </c>
      <c r="D863" s="2327"/>
      <c r="E863" s="2328">
        <v>4285</v>
      </c>
      <c r="F863" s="2329">
        <v>125.260728690298</v>
      </c>
      <c r="G863" s="2330"/>
      <c r="H863" s="2325">
        <v>4285</v>
      </c>
      <c r="I863" s="2326">
        <v>954.73532741141798</v>
      </c>
      <c r="J863" s="2331"/>
      <c r="K863" s="2328">
        <v>4285</v>
      </c>
      <c r="L863" s="2329">
        <v>104.492732332272</v>
      </c>
      <c r="M863" s="2330"/>
      <c r="N863" s="2325">
        <v>4285</v>
      </c>
      <c r="O863" s="2326">
        <v>1599.31898934065</v>
      </c>
      <c r="P863" s="2331"/>
      <c r="Q863" s="2328">
        <v>4285</v>
      </c>
      <c r="R863" s="2329">
        <v>126.172208360882</v>
      </c>
      <c r="S863" s="2330"/>
      <c r="T863" s="2325">
        <v>4285</v>
      </c>
      <c r="U863" s="2326">
        <v>3566.57547180355</v>
      </c>
      <c r="V863" s="2331"/>
      <c r="W863" s="2332">
        <v>4285</v>
      </c>
      <c r="X863" s="2329">
        <v>178.656980567071</v>
      </c>
      <c r="Y863" s="2330"/>
      <c r="Z863" s="2333">
        <v>4285</v>
      </c>
      <c r="AA863" s="2326">
        <v>2194.9189915335401</v>
      </c>
      <c r="AB863" s="2331"/>
      <c r="AC863" s="2332">
        <v>4285</v>
      </c>
      <c r="AD863" s="2329">
        <v>141.82886572010699</v>
      </c>
      <c r="AE863" s="2330"/>
      <c r="AF863" s="2334">
        <v>4285</v>
      </c>
      <c r="AG863" s="2335">
        <f t="shared" si="28"/>
        <v>1941.7421387601273</v>
      </c>
      <c r="AH863" s="2336"/>
      <c r="AI863" s="2334">
        <v>4285</v>
      </c>
      <c r="AJ863" s="2337">
        <f t="shared" si="29"/>
        <v>135.28230313412601</v>
      </c>
    </row>
    <row r="864" spans="2:36" x14ac:dyDescent="0.25">
      <c r="B864" s="2325">
        <v>4290</v>
      </c>
      <c r="C864" s="2326">
        <v>1393.1574329323701</v>
      </c>
      <c r="D864" s="2327"/>
      <c r="E864" s="2328">
        <v>4290</v>
      </c>
      <c r="F864" s="2329">
        <v>125.259213280666</v>
      </c>
      <c r="G864" s="2330"/>
      <c r="H864" s="2325">
        <v>4290</v>
      </c>
      <c r="I864" s="2326">
        <v>954.72777141742199</v>
      </c>
      <c r="J864" s="2331"/>
      <c r="K864" s="2328">
        <v>4290</v>
      </c>
      <c r="L864" s="2329">
        <v>104.49139688886</v>
      </c>
      <c r="M864" s="2330"/>
      <c r="N864" s="2325">
        <v>4290</v>
      </c>
      <c r="O864" s="2326">
        <v>1599.31386497062</v>
      </c>
      <c r="P864" s="2331"/>
      <c r="Q864" s="2328">
        <v>4290</v>
      </c>
      <c r="R864" s="2329">
        <v>126.170775528683</v>
      </c>
      <c r="S864" s="2330"/>
      <c r="T864" s="2325">
        <v>4290</v>
      </c>
      <c r="U864" s="2326">
        <v>3566.55922021879</v>
      </c>
      <c r="V864" s="2331"/>
      <c r="W864" s="2332">
        <v>4290</v>
      </c>
      <c r="X864" s="2329">
        <v>178.65555944139999</v>
      </c>
      <c r="Y864" s="2330"/>
      <c r="Z864" s="2333">
        <v>4290</v>
      </c>
      <c r="AA864" s="2326">
        <v>2195.0789608575601</v>
      </c>
      <c r="AB864" s="2331"/>
      <c r="AC864" s="2332">
        <v>4290</v>
      </c>
      <c r="AD864" s="2329">
        <v>141.832185772602</v>
      </c>
      <c r="AE864" s="2330"/>
      <c r="AF864" s="2334">
        <v>4290</v>
      </c>
      <c r="AG864" s="2335">
        <f t="shared" si="28"/>
        <v>1941.7674500793523</v>
      </c>
      <c r="AH864" s="2336"/>
      <c r="AI864" s="2334">
        <v>4290</v>
      </c>
      <c r="AJ864" s="2337">
        <f t="shared" si="29"/>
        <v>135.28182618244222</v>
      </c>
    </row>
    <row r="865" spans="2:36" x14ac:dyDescent="0.25">
      <c r="B865" s="2325">
        <v>4295</v>
      </c>
      <c r="C865" s="2326">
        <v>1393.15295215325</v>
      </c>
      <c r="D865" s="2327"/>
      <c r="E865" s="2328">
        <v>4295</v>
      </c>
      <c r="F865" s="2329">
        <v>125.25769787103501</v>
      </c>
      <c r="G865" s="2330"/>
      <c r="H865" s="2325">
        <v>4295</v>
      </c>
      <c r="I865" s="2326">
        <v>954.720215423426</v>
      </c>
      <c r="J865" s="2331"/>
      <c r="K865" s="2328">
        <v>4295</v>
      </c>
      <c r="L865" s="2329">
        <v>104.49006144544801</v>
      </c>
      <c r="M865" s="2330"/>
      <c r="N865" s="2325">
        <v>4295</v>
      </c>
      <c r="O865" s="2326">
        <v>1599.3087406006</v>
      </c>
      <c r="P865" s="2331"/>
      <c r="Q865" s="2328">
        <v>4295</v>
      </c>
      <c r="R865" s="2329">
        <v>126.16934269648399</v>
      </c>
      <c r="S865" s="2330"/>
      <c r="T865" s="2325">
        <v>4295</v>
      </c>
      <c r="U865" s="2326">
        <v>3566.5429686340399</v>
      </c>
      <c r="V865" s="2331"/>
      <c r="W865" s="2332">
        <v>4295</v>
      </c>
      <c r="X865" s="2329">
        <v>178.65413831572801</v>
      </c>
      <c r="Y865" s="2330"/>
      <c r="Z865" s="2333">
        <v>4295</v>
      </c>
      <c r="AA865" s="2326">
        <v>2195.2389301815901</v>
      </c>
      <c r="AB865" s="2331"/>
      <c r="AC865" s="2332">
        <v>4295</v>
      </c>
      <c r="AD865" s="2329">
        <v>141.83550582509801</v>
      </c>
      <c r="AE865" s="2330"/>
      <c r="AF865" s="2334">
        <v>4295</v>
      </c>
      <c r="AG865" s="2335">
        <f t="shared" si="28"/>
        <v>1941.7927613985812</v>
      </c>
      <c r="AH865" s="2336"/>
      <c r="AI865" s="2334">
        <v>4295</v>
      </c>
      <c r="AJ865" s="2337">
        <f t="shared" si="29"/>
        <v>135.28134923075862</v>
      </c>
    </row>
    <row r="866" spans="2:36" x14ac:dyDescent="0.25">
      <c r="B866" s="2325">
        <v>4300</v>
      </c>
      <c r="C866" s="2326">
        <v>1393.1484713741399</v>
      </c>
      <c r="D866" s="2327"/>
      <c r="E866" s="2328">
        <v>4300</v>
      </c>
      <c r="F866" s="2329">
        <v>125.25618246140399</v>
      </c>
      <c r="G866" s="2330"/>
      <c r="H866" s="2325">
        <v>4300</v>
      </c>
      <c r="I866" s="2326">
        <v>954.71265942943103</v>
      </c>
      <c r="J866" s="2331"/>
      <c r="K866" s="2328">
        <v>4300</v>
      </c>
      <c r="L866" s="2329">
        <v>104.488726002036</v>
      </c>
      <c r="M866" s="2330"/>
      <c r="N866" s="2325">
        <v>4300</v>
      </c>
      <c r="O866" s="2326">
        <v>1599.30361623057</v>
      </c>
      <c r="P866" s="2331"/>
      <c r="Q866" s="2328">
        <v>4300</v>
      </c>
      <c r="R866" s="2329">
        <v>126.16790986428499</v>
      </c>
      <c r="S866" s="2330"/>
      <c r="T866" s="2325">
        <v>4300</v>
      </c>
      <c r="U866" s="2326">
        <v>3566.5267170492798</v>
      </c>
      <c r="V866" s="2331"/>
      <c r="W866" s="2332">
        <v>4300</v>
      </c>
      <c r="X866" s="2329">
        <v>178.65271719005599</v>
      </c>
      <c r="Y866" s="2330"/>
      <c r="Z866" s="2333">
        <v>4300</v>
      </c>
      <c r="AA866" s="2326">
        <v>2195.3988995056102</v>
      </c>
      <c r="AB866" s="2331"/>
      <c r="AC866" s="2332">
        <v>4300</v>
      </c>
      <c r="AD866" s="2329">
        <v>141.838825877593</v>
      </c>
      <c r="AE866" s="2330"/>
      <c r="AF866" s="2334">
        <v>4300</v>
      </c>
      <c r="AG866" s="2335">
        <f t="shared" si="28"/>
        <v>1941.8180727178064</v>
      </c>
      <c r="AH866" s="2336"/>
      <c r="AI866" s="2334">
        <v>4300</v>
      </c>
      <c r="AJ866" s="2337">
        <f t="shared" si="29"/>
        <v>135.2808722790748</v>
      </c>
    </row>
    <row r="867" spans="2:36" x14ac:dyDescent="0.25">
      <c r="B867" s="2325">
        <v>4305</v>
      </c>
      <c r="C867" s="2326">
        <v>1393.1439905950201</v>
      </c>
      <c r="D867" s="2327"/>
      <c r="E867" s="2328">
        <v>4305</v>
      </c>
      <c r="F867" s="2329">
        <v>125.254667051773</v>
      </c>
      <c r="G867" s="2330"/>
      <c r="H867" s="2325">
        <v>4305</v>
      </c>
      <c r="I867" s="2326">
        <v>954.70510343543503</v>
      </c>
      <c r="J867" s="2331"/>
      <c r="K867" s="2328">
        <v>4305</v>
      </c>
      <c r="L867" s="2329">
        <v>104.487390558624</v>
      </c>
      <c r="M867" s="2330"/>
      <c r="N867" s="2325">
        <v>4305</v>
      </c>
      <c r="O867" s="2326">
        <v>1599.29849186054</v>
      </c>
      <c r="P867" s="2331"/>
      <c r="Q867" s="2328">
        <v>4305</v>
      </c>
      <c r="R867" s="2329">
        <v>126.166477032085</v>
      </c>
      <c r="S867" s="2330"/>
      <c r="T867" s="2325">
        <v>4305</v>
      </c>
      <c r="U867" s="2326">
        <v>3566.5104654645202</v>
      </c>
      <c r="V867" s="2331"/>
      <c r="W867" s="2332">
        <v>4305</v>
      </c>
      <c r="X867" s="2329">
        <v>178.65129606438401</v>
      </c>
      <c r="Y867" s="2330"/>
      <c r="Z867" s="2333">
        <v>4305</v>
      </c>
      <c r="AA867" s="2326">
        <v>2195.5588688296298</v>
      </c>
      <c r="AB867" s="2331"/>
      <c r="AC867" s="2332">
        <v>4305</v>
      </c>
      <c r="AD867" s="2329">
        <v>141.842145930089</v>
      </c>
      <c r="AE867" s="2330"/>
      <c r="AF867" s="2334">
        <v>4305</v>
      </c>
      <c r="AG867" s="2335">
        <f t="shared" si="28"/>
        <v>1941.843384037029</v>
      </c>
      <c r="AH867" s="2336"/>
      <c r="AI867" s="2334">
        <v>4305</v>
      </c>
      <c r="AJ867" s="2337">
        <f t="shared" si="29"/>
        <v>135.28039532739101</v>
      </c>
    </row>
    <row r="868" spans="2:36" x14ac:dyDescent="0.25">
      <c r="B868" s="2325">
        <v>4310</v>
      </c>
      <c r="C868" s="2326">
        <v>1394.5966030872603</v>
      </c>
      <c r="D868" s="2327"/>
      <c r="E868" s="2328">
        <v>4310</v>
      </c>
      <c r="F868" s="2329">
        <v>125.74586258459885</v>
      </c>
      <c r="G868" s="2330"/>
      <c r="H868" s="2325">
        <v>4310</v>
      </c>
      <c r="I868" s="2326">
        <v>957.15424504372311</v>
      </c>
      <c r="J868" s="2331"/>
      <c r="K868" s="2328">
        <v>4310</v>
      </c>
      <c r="L868" s="2329">
        <v>104.92025116521489</v>
      </c>
      <c r="M868" s="2330"/>
      <c r="N868" s="2325">
        <v>4310</v>
      </c>
      <c r="O868" s="2326">
        <v>1600.9594668822779</v>
      </c>
      <c r="P868" s="2331"/>
      <c r="Q868" s="2328">
        <v>4310</v>
      </c>
      <c r="R868" s="2329">
        <v>126.63090455806397</v>
      </c>
      <c r="S868" s="2330"/>
      <c r="T868" s="2325">
        <v>4310</v>
      </c>
      <c r="U868" s="2326">
        <v>3571.7764365267658</v>
      </c>
      <c r="V868" s="2331"/>
      <c r="W868" s="2332">
        <v>4310</v>
      </c>
      <c r="X868" s="2329">
        <v>179.11189667026804</v>
      </c>
      <c r="Y868" s="2330"/>
      <c r="Z868" s="2333">
        <v>4310</v>
      </c>
      <c r="AA868" s="2326">
        <v>2143.7291082881866</v>
      </c>
      <c r="AB868" s="2331"/>
      <c r="AC868" s="2332">
        <v>4310</v>
      </c>
      <c r="AD868" s="2329">
        <v>140.76657076361789</v>
      </c>
      <c r="AE868" s="2330"/>
      <c r="AF868" s="2334">
        <v>4310</v>
      </c>
      <c r="AG868" s="2335">
        <f t="shared" si="28"/>
        <v>1933.643171965643</v>
      </c>
      <c r="AH868" s="2336"/>
      <c r="AI868" s="2334">
        <v>4310</v>
      </c>
      <c r="AJ868" s="2337">
        <f t="shared" si="29"/>
        <v>135.43509714835272</v>
      </c>
    </row>
    <row r="869" spans="2:36" x14ac:dyDescent="0.25">
      <c r="B869" s="2325">
        <v>4315</v>
      </c>
      <c r="C869" s="2326">
        <v>1394.3487601379968</v>
      </c>
      <c r="D869" s="2327"/>
      <c r="E869" s="2328">
        <v>4315</v>
      </c>
      <c r="F869" s="2329">
        <v>125.66217703437707</v>
      </c>
      <c r="G869" s="2330"/>
      <c r="H869" s="2325">
        <v>4315</v>
      </c>
      <c r="I869" s="2326">
        <v>956.73699945120518</v>
      </c>
      <c r="J869" s="2331"/>
      <c r="K869" s="2328">
        <v>4315</v>
      </c>
      <c r="L869" s="2329">
        <v>104.84650687568335</v>
      </c>
      <c r="M869" s="2330"/>
      <c r="N869" s="2325">
        <v>4315</v>
      </c>
      <c r="O869" s="2326">
        <v>1600.6764946418962</v>
      </c>
      <c r="P869" s="2331"/>
      <c r="Q869" s="2328">
        <v>4315</v>
      </c>
      <c r="R869" s="2329">
        <v>126.55178229806573</v>
      </c>
      <c r="S869" s="2330"/>
      <c r="T869" s="2325">
        <v>4315</v>
      </c>
      <c r="U869" s="2326">
        <v>3570.8818366963005</v>
      </c>
      <c r="V869" s="2331"/>
      <c r="W869" s="2332">
        <v>4315</v>
      </c>
      <c r="X869" s="2329">
        <v>179.03347494464205</v>
      </c>
      <c r="Y869" s="2330"/>
      <c r="Z869" s="2333">
        <v>4315</v>
      </c>
      <c r="AA869" s="2326">
        <v>2152.5269203735252</v>
      </c>
      <c r="AB869" s="2331"/>
      <c r="AC869" s="2332">
        <v>4315</v>
      </c>
      <c r="AD869" s="2329">
        <v>140.94897058074733</v>
      </c>
      <c r="AE869" s="2330"/>
      <c r="AF869" s="2334">
        <v>4315</v>
      </c>
      <c r="AG869" s="2335">
        <f t="shared" si="28"/>
        <v>1935.0342022601849</v>
      </c>
      <c r="AH869" s="2336"/>
      <c r="AI869" s="2334">
        <v>4315</v>
      </c>
      <c r="AJ869" s="2337">
        <f t="shared" si="29"/>
        <v>135.4085823467031</v>
      </c>
    </row>
    <row r="870" spans="2:36" x14ac:dyDescent="0.25">
      <c r="B870" s="2325">
        <v>4320</v>
      </c>
      <c r="C870" s="2326">
        <v>1394.1023172866308</v>
      </c>
      <c r="D870" s="2327"/>
      <c r="E870" s="2328">
        <v>4320</v>
      </c>
      <c r="F870" s="2329">
        <v>125.57882950465842</v>
      </c>
      <c r="G870" s="2330"/>
      <c r="H870" s="2325">
        <v>4320</v>
      </c>
      <c r="I870" s="2326">
        <v>956.32141978143625</v>
      </c>
      <c r="J870" s="2331"/>
      <c r="K870" s="2328">
        <v>4320</v>
      </c>
      <c r="L870" s="2329">
        <v>104.77305748802713</v>
      </c>
      <c r="M870" s="2330"/>
      <c r="N870" s="2325">
        <v>4320</v>
      </c>
      <c r="O870" s="2326">
        <v>1600.3946542904778</v>
      </c>
      <c r="P870" s="2331"/>
      <c r="Q870" s="2328">
        <v>4320</v>
      </c>
      <c r="R870" s="2329">
        <v>126.47297652710739</v>
      </c>
      <c r="S870" s="2330"/>
      <c r="T870" s="2325">
        <v>4320</v>
      </c>
      <c r="U870" s="2326">
        <v>3569.9879995347269</v>
      </c>
      <c r="V870" s="2331"/>
      <c r="W870" s="2332">
        <v>4320</v>
      </c>
      <c r="X870" s="2329">
        <v>178.9553130326903</v>
      </c>
      <c r="Y870" s="2330"/>
      <c r="Z870" s="2333">
        <v>4320</v>
      </c>
      <c r="AA870" s="2326">
        <v>2161.3252331947042</v>
      </c>
      <c r="AB870" s="2331"/>
      <c r="AC870" s="2332">
        <v>4320</v>
      </c>
      <c r="AD870" s="2329">
        <v>141.13157346800031</v>
      </c>
      <c r="AE870" s="2330"/>
      <c r="AF870" s="2334">
        <v>4320</v>
      </c>
      <c r="AG870" s="2335">
        <f t="shared" si="28"/>
        <v>1936.4263248175951</v>
      </c>
      <c r="AH870" s="2336"/>
      <c r="AI870" s="2334">
        <v>4320</v>
      </c>
      <c r="AJ870" s="2337">
        <f t="shared" si="29"/>
        <v>135.38235000409671</v>
      </c>
    </row>
    <row r="871" spans="2:36" x14ac:dyDescent="0.25">
      <c r="B871" s="2325">
        <v>4325</v>
      </c>
      <c r="C871" s="2326">
        <v>1393.1395098159001</v>
      </c>
      <c r="D871" s="2327"/>
      <c r="E871" s="2328">
        <v>4325</v>
      </c>
      <c r="F871" s="2329">
        <v>125.25315164214101</v>
      </c>
      <c r="G871" s="2330"/>
      <c r="H871" s="2325">
        <v>4325</v>
      </c>
      <c r="I871" s="2326">
        <v>954.69754744143904</v>
      </c>
      <c r="J871" s="2331"/>
      <c r="K871" s="2328">
        <v>4325</v>
      </c>
      <c r="L871" s="2329">
        <v>104.486055115212</v>
      </c>
      <c r="M871" s="2330"/>
      <c r="N871" s="2325">
        <v>4325</v>
      </c>
      <c r="O871" s="2326">
        <v>1599.29336749052</v>
      </c>
      <c r="P871" s="2331"/>
      <c r="Q871" s="2328">
        <v>4325</v>
      </c>
      <c r="R871" s="2329">
        <v>126.165044199886</v>
      </c>
      <c r="S871" s="2330"/>
      <c r="T871" s="2325">
        <v>4325</v>
      </c>
      <c r="U871" s="2326">
        <v>3566.4942138797701</v>
      </c>
      <c r="V871" s="2331"/>
      <c r="W871" s="2332">
        <v>4325</v>
      </c>
      <c r="X871" s="2329">
        <v>178.649874938712</v>
      </c>
      <c r="Y871" s="2330"/>
      <c r="Z871" s="2333">
        <v>4325</v>
      </c>
      <c r="AA871" s="2326">
        <v>2195.7188381536498</v>
      </c>
      <c r="AB871" s="2331"/>
      <c r="AC871" s="2332">
        <v>4325</v>
      </c>
      <c r="AD871" s="2329">
        <v>141.84546598258399</v>
      </c>
      <c r="AE871" s="2330"/>
      <c r="AF871" s="2334">
        <v>4325</v>
      </c>
      <c r="AG871" s="2335">
        <f t="shared" si="28"/>
        <v>1941.868695356256</v>
      </c>
      <c r="AH871" s="2336"/>
      <c r="AI871" s="2334">
        <v>4325</v>
      </c>
      <c r="AJ871" s="2337">
        <f t="shared" si="29"/>
        <v>135.27991837570701</v>
      </c>
    </row>
    <row r="872" spans="2:36" x14ac:dyDescent="0.25">
      <c r="B872" s="2325">
        <v>4330</v>
      </c>
      <c r="C872" s="2326">
        <v>1393.13502903679</v>
      </c>
      <c r="D872" s="2327"/>
      <c r="E872" s="2328">
        <v>4330</v>
      </c>
      <c r="F872" s="2329">
        <v>125.25163623250999</v>
      </c>
      <c r="G872" s="2330"/>
      <c r="H872" s="2325">
        <v>4330</v>
      </c>
      <c r="I872" s="2326">
        <v>954.68999144744305</v>
      </c>
      <c r="J872" s="2331"/>
      <c r="K872" s="2328">
        <v>4330</v>
      </c>
      <c r="L872" s="2329">
        <v>104.48471967179999</v>
      </c>
      <c r="M872" s="2330"/>
      <c r="N872" s="2325">
        <v>4330</v>
      </c>
      <c r="O872" s="2326">
        <v>1599.2882431204901</v>
      </c>
      <c r="P872" s="2331"/>
      <c r="Q872" s="2328">
        <v>4330</v>
      </c>
      <c r="R872" s="2329">
        <v>126.163611367687</v>
      </c>
      <c r="S872" s="2330"/>
      <c r="T872" s="2325">
        <v>4330</v>
      </c>
      <c r="U872" s="2326">
        <v>3566.47796229501</v>
      </c>
      <c r="V872" s="2331"/>
      <c r="W872" s="2332">
        <v>4330</v>
      </c>
      <c r="X872" s="2329">
        <v>178.64845381303999</v>
      </c>
      <c r="Y872" s="2330"/>
      <c r="Z872" s="2333">
        <v>4330</v>
      </c>
      <c r="AA872" s="2326">
        <v>2195.8788074776699</v>
      </c>
      <c r="AB872" s="2331"/>
      <c r="AC872" s="2332">
        <v>4330</v>
      </c>
      <c r="AD872" s="2329">
        <v>141.84878603508</v>
      </c>
      <c r="AE872" s="2330"/>
      <c r="AF872" s="2334">
        <v>4330</v>
      </c>
      <c r="AG872" s="2335">
        <f t="shared" si="28"/>
        <v>1941.8940066754808</v>
      </c>
      <c r="AH872" s="2336"/>
      <c r="AI872" s="2334">
        <v>4330</v>
      </c>
      <c r="AJ872" s="2337">
        <f t="shared" si="29"/>
        <v>135.27944142402339</v>
      </c>
    </row>
    <row r="873" spans="2:36" x14ac:dyDescent="0.25">
      <c r="B873" s="2325">
        <v>4335</v>
      </c>
      <c r="C873" s="2326">
        <v>1393.1305482576699</v>
      </c>
      <c r="D873" s="2327"/>
      <c r="E873" s="2328">
        <v>4335</v>
      </c>
      <c r="F873" s="2329">
        <v>125.250120822879</v>
      </c>
      <c r="G873" s="2330"/>
      <c r="H873" s="2325">
        <v>4335</v>
      </c>
      <c r="I873" s="2326">
        <v>954.68243545344797</v>
      </c>
      <c r="J873" s="2331"/>
      <c r="K873" s="2328">
        <v>4335</v>
      </c>
      <c r="L873" s="2329">
        <v>104.483384228388</v>
      </c>
      <c r="M873" s="2330"/>
      <c r="N873" s="2325">
        <v>4335</v>
      </c>
      <c r="O873" s="2326">
        <v>1599.2831187504701</v>
      </c>
      <c r="P873" s="2331"/>
      <c r="Q873" s="2328">
        <v>4335</v>
      </c>
      <c r="R873" s="2329">
        <v>126.162178535488</v>
      </c>
      <c r="S873" s="2330"/>
      <c r="T873" s="2325">
        <v>4335</v>
      </c>
      <c r="U873" s="2326">
        <v>3566.4617107102599</v>
      </c>
      <c r="V873" s="2331"/>
      <c r="W873" s="2332">
        <v>4335</v>
      </c>
      <c r="X873" s="2329">
        <v>178.64703268736801</v>
      </c>
      <c r="Y873" s="2330"/>
      <c r="Z873" s="2333">
        <v>4335</v>
      </c>
      <c r="AA873" s="2326">
        <v>2196.0387768016899</v>
      </c>
      <c r="AB873" s="2331"/>
      <c r="AC873" s="2332">
        <v>4335</v>
      </c>
      <c r="AD873" s="2329">
        <v>141.85210608757501</v>
      </c>
      <c r="AE873" s="2330"/>
      <c r="AF873" s="2334">
        <v>4335</v>
      </c>
      <c r="AG873" s="2335">
        <f t="shared" si="28"/>
        <v>1941.9193179947076</v>
      </c>
      <c r="AH873" s="2336"/>
      <c r="AI873" s="2334">
        <v>4335</v>
      </c>
      <c r="AJ873" s="2337">
        <f t="shared" si="29"/>
        <v>135.27896447233962</v>
      </c>
    </row>
    <row r="874" spans="2:36" x14ac:dyDescent="0.25">
      <c r="B874" s="2325">
        <v>4340</v>
      </c>
      <c r="C874" s="2326">
        <v>1393.1260674785599</v>
      </c>
      <c r="D874" s="2327"/>
      <c r="E874" s="2328">
        <v>4340</v>
      </c>
      <c r="F874" s="2329">
        <v>125.248605413248</v>
      </c>
      <c r="G874" s="2330"/>
      <c r="H874" s="2325">
        <v>4340</v>
      </c>
      <c r="I874" s="2326">
        <v>954.67487945945197</v>
      </c>
      <c r="J874" s="2331"/>
      <c r="K874" s="2328">
        <v>4340</v>
      </c>
      <c r="L874" s="2329">
        <v>104.482048784976</v>
      </c>
      <c r="M874" s="2330"/>
      <c r="N874" s="2325">
        <v>4340</v>
      </c>
      <c r="O874" s="2326">
        <v>1599.2779943804401</v>
      </c>
      <c r="P874" s="2331"/>
      <c r="Q874" s="2328">
        <v>4340</v>
      </c>
      <c r="R874" s="2329">
        <v>126.160745703288</v>
      </c>
      <c r="S874" s="2330"/>
      <c r="T874" s="2325">
        <v>4340</v>
      </c>
      <c r="U874" s="2326">
        <v>3566.4454591254998</v>
      </c>
      <c r="V874" s="2331"/>
      <c r="W874" s="2332">
        <v>4340</v>
      </c>
      <c r="X874" s="2329">
        <v>178.645611561697</v>
      </c>
      <c r="Y874" s="2330"/>
      <c r="Z874" s="2333">
        <v>4340</v>
      </c>
      <c r="AA874" s="2326">
        <v>2196.1987461257099</v>
      </c>
      <c r="AB874" s="2331"/>
      <c r="AC874" s="2332">
        <v>4340</v>
      </c>
      <c r="AD874" s="2329">
        <v>141.85542614007099</v>
      </c>
      <c r="AE874" s="2330"/>
      <c r="AF874" s="2334">
        <v>4340</v>
      </c>
      <c r="AG874" s="2335">
        <f t="shared" si="28"/>
        <v>1941.9446293139324</v>
      </c>
      <c r="AH874" s="2336"/>
      <c r="AI874" s="2334">
        <v>4340</v>
      </c>
      <c r="AJ874" s="2337">
        <f t="shared" si="29"/>
        <v>135.278487520656</v>
      </c>
    </row>
    <row r="875" spans="2:36" x14ac:dyDescent="0.25">
      <c r="B875" s="2325">
        <v>4345</v>
      </c>
      <c r="C875" s="2326">
        <v>1393.1215866994401</v>
      </c>
      <c r="D875" s="2327"/>
      <c r="E875" s="2328">
        <v>4345</v>
      </c>
      <c r="F875" s="2329">
        <v>125.24709000361599</v>
      </c>
      <c r="G875" s="2330"/>
      <c r="H875" s="2325">
        <v>4345</v>
      </c>
      <c r="I875" s="2326">
        <v>954.66732346545598</v>
      </c>
      <c r="J875" s="2331"/>
      <c r="K875" s="2328">
        <v>4345</v>
      </c>
      <c r="L875" s="2329">
        <v>104.480713341564</v>
      </c>
      <c r="M875" s="2330"/>
      <c r="N875" s="2325">
        <v>4345</v>
      </c>
      <c r="O875" s="2326">
        <v>1599.2728700104201</v>
      </c>
      <c r="P875" s="2331"/>
      <c r="Q875" s="2328">
        <v>4345</v>
      </c>
      <c r="R875" s="2329">
        <v>126.159312871089</v>
      </c>
      <c r="S875" s="2330"/>
      <c r="T875" s="2325">
        <v>4345</v>
      </c>
      <c r="U875" s="2326">
        <v>3566.4292075407402</v>
      </c>
      <c r="V875" s="2331"/>
      <c r="W875" s="2332">
        <v>4345</v>
      </c>
      <c r="X875" s="2329">
        <v>178.64419043602501</v>
      </c>
      <c r="Y875" s="2330"/>
      <c r="Z875" s="2333">
        <v>4345</v>
      </c>
      <c r="AA875" s="2326">
        <v>2196.35871544974</v>
      </c>
      <c r="AB875" s="2331"/>
      <c r="AC875" s="2332">
        <v>4345</v>
      </c>
      <c r="AD875" s="2329">
        <v>141.858746192566</v>
      </c>
      <c r="AE875" s="2330"/>
      <c r="AF875" s="2334">
        <v>4345</v>
      </c>
      <c r="AG875" s="2335">
        <f t="shared" si="28"/>
        <v>1941.9699406331595</v>
      </c>
      <c r="AH875" s="2336"/>
      <c r="AI875" s="2334">
        <v>4345</v>
      </c>
      <c r="AJ875" s="2337">
        <f t="shared" si="29"/>
        <v>135.27801056897201</v>
      </c>
    </row>
    <row r="876" spans="2:36" x14ac:dyDescent="0.25">
      <c r="B876" s="2325">
        <v>4350</v>
      </c>
      <c r="C876" s="2326">
        <v>1393.11710592033</v>
      </c>
      <c r="D876" s="2327"/>
      <c r="E876" s="2328">
        <v>4350</v>
      </c>
      <c r="F876" s="2329">
        <v>125.245574593985</v>
      </c>
      <c r="G876" s="2330"/>
      <c r="H876" s="2325">
        <v>4350</v>
      </c>
      <c r="I876" s="2326">
        <v>954.65976747145999</v>
      </c>
      <c r="J876" s="2331"/>
      <c r="K876" s="2328">
        <v>4350</v>
      </c>
      <c r="L876" s="2329">
        <v>104.47937789815199</v>
      </c>
      <c r="M876" s="2330"/>
      <c r="N876" s="2325">
        <v>4350</v>
      </c>
      <c r="O876" s="2326">
        <v>1599.2677456403901</v>
      </c>
      <c r="P876" s="2331"/>
      <c r="Q876" s="2328">
        <v>4350</v>
      </c>
      <c r="R876" s="2329">
        <v>126.15788003889</v>
      </c>
      <c r="S876" s="2330"/>
      <c r="T876" s="2325">
        <v>4350</v>
      </c>
      <c r="U876" s="2326">
        <v>3566.4129559559901</v>
      </c>
      <c r="V876" s="2331"/>
      <c r="W876" s="2332">
        <v>4350</v>
      </c>
      <c r="X876" s="2329">
        <v>178.642769310353</v>
      </c>
      <c r="Y876" s="2330"/>
      <c r="Z876" s="2333">
        <v>4350</v>
      </c>
      <c r="AA876" s="2326">
        <v>2196.51868477376</v>
      </c>
      <c r="AB876" s="2331"/>
      <c r="AC876" s="2332">
        <v>4350</v>
      </c>
      <c r="AD876" s="2329">
        <v>141.86206624506201</v>
      </c>
      <c r="AE876" s="2330"/>
      <c r="AF876" s="2334">
        <v>4350</v>
      </c>
      <c r="AG876" s="2335">
        <f t="shared" si="28"/>
        <v>1941.9952519523861</v>
      </c>
      <c r="AH876" s="2336"/>
      <c r="AI876" s="2334">
        <v>4350</v>
      </c>
      <c r="AJ876" s="2337">
        <f t="shared" si="29"/>
        <v>135.27753361728838</v>
      </c>
    </row>
    <row r="877" spans="2:36" x14ac:dyDescent="0.25">
      <c r="B877" s="2325">
        <v>4355</v>
      </c>
      <c r="C877" s="2326">
        <v>1393.1126251412099</v>
      </c>
      <c r="D877" s="2327"/>
      <c r="E877" s="2328">
        <v>4355</v>
      </c>
      <c r="F877" s="2329">
        <v>125.244059184354</v>
      </c>
      <c r="G877" s="2330"/>
      <c r="H877" s="2325">
        <v>4355</v>
      </c>
      <c r="I877" s="2326">
        <v>954.65221147746399</v>
      </c>
      <c r="J877" s="2331"/>
      <c r="K877" s="2328">
        <v>4355</v>
      </c>
      <c r="L877" s="2329">
        <v>104.478042454741</v>
      </c>
      <c r="M877" s="2330"/>
      <c r="N877" s="2325">
        <v>4355</v>
      </c>
      <c r="O877" s="2326">
        <v>1599.2626212703599</v>
      </c>
      <c r="P877" s="2331"/>
      <c r="Q877" s="2328">
        <v>4355</v>
      </c>
      <c r="R877" s="2329">
        <v>126.156447206691</v>
      </c>
      <c r="S877" s="2330"/>
      <c r="T877" s="2325">
        <v>4355</v>
      </c>
      <c r="U877" s="2326">
        <v>3566.39670437123</v>
      </c>
      <c r="V877" s="2331"/>
      <c r="W877" s="2332">
        <v>4355</v>
      </c>
      <c r="X877" s="2329">
        <v>178.64134818468099</v>
      </c>
      <c r="Y877" s="2330"/>
      <c r="Z877" s="2333">
        <v>4355</v>
      </c>
      <c r="AA877" s="2326">
        <v>2196.6786540977801</v>
      </c>
      <c r="AB877" s="2331"/>
      <c r="AC877" s="2332">
        <v>4355</v>
      </c>
      <c r="AD877" s="2329">
        <v>141.865386297557</v>
      </c>
      <c r="AE877" s="2330"/>
      <c r="AF877" s="2334">
        <v>4355</v>
      </c>
      <c r="AG877" s="2335">
        <f t="shared" si="28"/>
        <v>1942.020563271609</v>
      </c>
      <c r="AH877" s="2336"/>
      <c r="AI877" s="2334">
        <v>4355</v>
      </c>
      <c r="AJ877" s="2337">
        <f t="shared" si="29"/>
        <v>135.27705666560479</v>
      </c>
    </row>
    <row r="878" spans="2:36" x14ac:dyDescent="0.25">
      <c r="B878" s="2325">
        <v>4360</v>
      </c>
      <c r="C878" s="2326">
        <v>1393.1081443620899</v>
      </c>
      <c r="D878" s="2327"/>
      <c r="E878" s="2328">
        <v>4360</v>
      </c>
      <c r="F878" s="2329">
        <v>125.242543774723</v>
      </c>
      <c r="G878" s="2330"/>
      <c r="H878" s="2325">
        <v>4360</v>
      </c>
      <c r="I878" s="2326">
        <v>954.64465548346902</v>
      </c>
      <c r="J878" s="2331"/>
      <c r="K878" s="2328">
        <v>4360</v>
      </c>
      <c r="L878" s="2329">
        <v>104.476707011329</v>
      </c>
      <c r="M878" s="2330"/>
      <c r="N878" s="2325">
        <v>4360</v>
      </c>
      <c r="O878" s="2326">
        <v>1599.2574969003399</v>
      </c>
      <c r="P878" s="2331"/>
      <c r="Q878" s="2328">
        <v>4360</v>
      </c>
      <c r="R878" s="2329">
        <v>126.155014374492</v>
      </c>
      <c r="S878" s="2330"/>
      <c r="T878" s="2325">
        <v>4360</v>
      </c>
      <c r="U878" s="2326">
        <v>3566.38045278648</v>
      </c>
      <c r="V878" s="2331"/>
      <c r="W878" s="2332">
        <v>4360</v>
      </c>
      <c r="X878" s="2329">
        <v>178.63992705900901</v>
      </c>
      <c r="Y878" s="2330"/>
      <c r="Z878" s="2333">
        <v>4360</v>
      </c>
      <c r="AA878" s="2326">
        <v>2196.8386234218001</v>
      </c>
      <c r="AB878" s="2331"/>
      <c r="AC878" s="2332">
        <v>4360</v>
      </c>
      <c r="AD878" s="2329">
        <v>141.868706350053</v>
      </c>
      <c r="AE878" s="2330"/>
      <c r="AF878" s="2334">
        <v>4360</v>
      </c>
      <c r="AG878" s="2335">
        <f t="shared" si="28"/>
        <v>1942.0458745908356</v>
      </c>
      <c r="AH878" s="2336"/>
      <c r="AI878" s="2334">
        <v>4360</v>
      </c>
      <c r="AJ878" s="2337">
        <f t="shared" si="29"/>
        <v>135.27657971392119</v>
      </c>
    </row>
    <row r="879" spans="2:36" x14ac:dyDescent="0.25">
      <c r="B879" s="2325">
        <v>4365</v>
      </c>
      <c r="C879" s="2326">
        <v>1393.1036635829801</v>
      </c>
      <c r="D879" s="2327"/>
      <c r="E879" s="2328">
        <v>4365</v>
      </c>
      <c r="F879" s="2329">
        <v>125.241028365091</v>
      </c>
      <c r="G879" s="2330"/>
      <c r="H879" s="2325">
        <v>4365</v>
      </c>
      <c r="I879" s="2326">
        <v>954.63709948947303</v>
      </c>
      <c r="J879" s="2331"/>
      <c r="K879" s="2328">
        <v>4365</v>
      </c>
      <c r="L879" s="2329">
        <v>104.47537156791699</v>
      </c>
      <c r="M879" s="2330"/>
      <c r="N879" s="2325">
        <v>4365</v>
      </c>
      <c r="O879" s="2326">
        <v>1599.2523725303099</v>
      </c>
      <c r="P879" s="2331"/>
      <c r="Q879" s="2328">
        <v>4365</v>
      </c>
      <c r="R879" s="2329">
        <v>126.153581542292</v>
      </c>
      <c r="S879" s="2330"/>
      <c r="T879" s="2325">
        <v>4365</v>
      </c>
      <c r="U879" s="2326">
        <v>3566.3642012017199</v>
      </c>
      <c r="V879" s="2331"/>
      <c r="W879" s="2332">
        <v>4365</v>
      </c>
      <c r="X879" s="2329">
        <v>178.638505933337</v>
      </c>
      <c r="Y879" s="2330"/>
      <c r="Z879" s="2333">
        <v>4365</v>
      </c>
      <c r="AA879" s="2326">
        <v>2196.9985927458201</v>
      </c>
      <c r="AB879" s="2331"/>
      <c r="AC879" s="2332">
        <v>4365</v>
      </c>
      <c r="AD879" s="2329">
        <v>141.87202640254799</v>
      </c>
      <c r="AE879" s="2330"/>
      <c r="AF879" s="2334">
        <v>4365</v>
      </c>
      <c r="AG879" s="2335">
        <f t="shared" si="28"/>
        <v>1942.0711859100606</v>
      </c>
      <c r="AH879" s="2336"/>
      <c r="AI879" s="2334">
        <v>4365</v>
      </c>
      <c r="AJ879" s="2337">
        <f t="shared" si="29"/>
        <v>135.276102762237</v>
      </c>
    </row>
    <row r="880" spans="2:36" x14ac:dyDescent="0.25">
      <c r="B880" s="2325">
        <v>4370</v>
      </c>
      <c r="C880" s="2326">
        <v>1393.09918280386</v>
      </c>
      <c r="D880" s="2327"/>
      <c r="E880" s="2328">
        <v>4370</v>
      </c>
      <c r="F880" s="2329">
        <v>125.23951295546</v>
      </c>
      <c r="G880" s="2330"/>
      <c r="H880" s="2325">
        <v>4370</v>
      </c>
      <c r="I880" s="2326">
        <v>954.62954349547704</v>
      </c>
      <c r="J880" s="2331"/>
      <c r="K880" s="2328">
        <v>4370</v>
      </c>
      <c r="L880" s="2329">
        <v>104.47403612450501</v>
      </c>
      <c r="M880" s="2330"/>
      <c r="N880" s="2325">
        <v>4370</v>
      </c>
      <c r="O880" s="2326">
        <v>1599.2472481602899</v>
      </c>
      <c r="P880" s="2331"/>
      <c r="Q880" s="2328">
        <v>4370</v>
      </c>
      <c r="R880" s="2329">
        <v>126.152148710093</v>
      </c>
      <c r="S880" s="2330"/>
      <c r="T880" s="2325">
        <v>4370</v>
      </c>
      <c r="U880" s="2326">
        <v>3566.3479496169598</v>
      </c>
      <c r="V880" s="2331"/>
      <c r="W880" s="2332">
        <v>4370</v>
      </c>
      <c r="X880" s="2329">
        <v>178.63708480766601</v>
      </c>
      <c r="Y880" s="2330"/>
      <c r="Z880" s="2333">
        <v>4370</v>
      </c>
      <c r="AA880" s="2326">
        <v>2197.1585620698402</v>
      </c>
      <c r="AB880" s="2331"/>
      <c r="AC880" s="2332">
        <v>4370</v>
      </c>
      <c r="AD880" s="2329">
        <v>141.875346455044</v>
      </c>
      <c r="AE880" s="2330"/>
      <c r="AF880" s="2334">
        <v>4370</v>
      </c>
      <c r="AG880" s="2335">
        <f t="shared" si="28"/>
        <v>1942.0964972292854</v>
      </c>
      <c r="AH880" s="2336"/>
      <c r="AI880" s="2334">
        <v>4370</v>
      </c>
      <c r="AJ880" s="2337">
        <f t="shared" si="29"/>
        <v>135.27562581055361</v>
      </c>
    </row>
    <row r="881" spans="2:36" x14ac:dyDescent="0.25">
      <c r="B881" s="2325">
        <v>4375</v>
      </c>
      <c r="C881" s="2326">
        <v>1394.5966030872603</v>
      </c>
      <c r="D881" s="2327"/>
      <c r="E881" s="2328">
        <v>4375</v>
      </c>
      <c r="F881" s="2329">
        <v>125.74586258459885</v>
      </c>
      <c r="G881" s="2330"/>
      <c r="H881" s="2325">
        <v>4375</v>
      </c>
      <c r="I881" s="2326">
        <v>957.15424504372311</v>
      </c>
      <c r="J881" s="2331"/>
      <c r="K881" s="2328">
        <v>4375</v>
      </c>
      <c r="L881" s="2329">
        <v>104.92025116521489</v>
      </c>
      <c r="M881" s="2330"/>
      <c r="N881" s="2325">
        <v>4375</v>
      </c>
      <c r="O881" s="2326">
        <v>1600.9594668822779</v>
      </c>
      <c r="P881" s="2331"/>
      <c r="Q881" s="2328">
        <v>4375</v>
      </c>
      <c r="R881" s="2329">
        <v>126.63090455806397</v>
      </c>
      <c r="S881" s="2330"/>
      <c r="T881" s="2325">
        <v>4375</v>
      </c>
      <c r="U881" s="2326">
        <v>3571.7764365267658</v>
      </c>
      <c r="V881" s="2331"/>
      <c r="W881" s="2332">
        <v>4375</v>
      </c>
      <c r="X881" s="2329">
        <v>179.11189667026804</v>
      </c>
      <c r="Y881" s="2330"/>
      <c r="Z881" s="2333">
        <v>4375</v>
      </c>
      <c r="AA881" s="2326">
        <v>2143.7291082881866</v>
      </c>
      <c r="AB881" s="2331"/>
      <c r="AC881" s="2332">
        <v>4375</v>
      </c>
      <c r="AD881" s="2329">
        <v>140.76657076361789</v>
      </c>
      <c r="AE881" s="2330"/>
      <c r="AF881" s="2334">
        <v>4375</v>
      </c>
      <c r="AG881" s="2335">
        <f t="shared" si="28"/>
        <v>1933.643171965643</v>
      </c>
      <c r="AH881" s="2336"/>
      <c r="AI881" s="2334">
        <v>4375</v>
      </c>
      <c r="AJ881" s="2337">
        <f t="shared" si="29"/>
        <v>135.43509714835272</v>
      </c>
    </row>
    <row r="882" spans="2:36" x14ac:dyDescent="0.25">
      <c r="B882" s="2325">
        <v>4380</v>
      </c>
      <c r="C882" s="2326">
        <v>1394.3487601379968</v>
      </c>
      <c r="D882" s="2327"/>
      <c r="E882" s="2328">
        <v>4380</v>
      </c>
      <c r="F882" s="2329">
        <v>125.66217703437707</v>
      </c>
      <c r="G882" s="2330"/>
      <c r="H882" s="2325">
        <v>4380</v>
      </c>
      <c r="I882" s="2326">
        <v>956.73699945120518</v>
      </c>
      <c r="J882" s="2331"/>
      <c r="K882" s="2328">
        <v>4380</v>
      </c>
      <c r="L882" s="2329">
        <v>104.84650687568335</v>
      </c>
      <c r="M882" s="2330"/>
      <c r="N882" s="2325">
        <v>4380</v>
      </c>
      <c r="O882" s="2326">
        <v>1600.6764946418962</v>
      </c>
      <c r="P882" s="2331"/>
      <c r="Q882" s="2328">
        <v>4380</v>
      </c>
      <c r="R882" s="2329">
        <v>126.55178229806573</v>
      </c>
      <c r="S882" s="2330"/>
      <c r="T882" s="2325">
        <v>4380</v>
      </c>
      <c r="U882" s="2326">
        <v>3570.8818366963005</v>
      </c>
      <c r="V882" s="2331"/>
      <c r="W882" s="2332">
        <v>4380</v>
      </c>
      <c r="X882" s="2329">
        <v>179.03347494464205</v>
      </c>
      <c r="Y882" s="2330"/>
      <c r="Z882" s="2333">
        <v>4380</v>
      </c>
      <c r="AA882" s="2326">
        <v>2152.5269203735252</v>
      </c>
      <c r="AB882" s="2331"/>
      <c r="AC882" s="2332">
        <v>4380</v>
      </c>
      <c r="AD882" s="2329">
        <v>140.94897058074733</v>
      </c>
      <c r="AE882" s="2330"/>
      <c r="AF882" s="2334">
        <v>4380</v>
      </c>
      <c r="AG882" s="2335">
        <f t="shared" si="28"/>
        <v>1935.0342022601849</v>
      </c>
      <c r="AH882" s="2336"/>
      <c r="AI882" s="2334">
        <v>4380</v>
      </c>
      <c r="AJ882" s="2337">
        <f t="shared" si="29"/>
        <v>135.4085823467031</v>
      </c>
    </row>
    <row r="883" spans="2:36" x14ac:dyDescent="0.25">
      <c r="B883" s="2325">
        <v>4385</v>
      </c>
      <c r="C883" s="2326">
        <v>1394.1023172866308</v>
      </c>
      <c r="D883" s="2327"/>
      <c r="E883" s="2328">
        <v>4385</v>
      </c>
      <c r="F883" s="2329">
        <v>125.57882950465842</v>
      </c>
      <c r="G883" s="2330"/>
      <c r="H883" s="2325">
        <v>4385</v>
      </c>
      <c r="I883" s="2326">
        <v>956.32141978143625</v>
      </c>
      <c r="J883" s="2331"/>
      <c r="K883" s="2328">
        <v>4385</v>
      </c>
      <c r="L883" s="2329">
        <v>104.77305748802713</v>
      </c>
      <c r="M883" s="2330"/>
      <c r="N883" s="2325">
        <v>4385</v>
      </c>
      <c r="O883" s="2326">
        <v>1600.3946542904778</v>
      </c>
      <c r="P883" s="2331"/>
      <c r="Q883" s="2328">
        <v>4385</v>
      </c>
      <c r="R883" s="2329">
        <v>126.47297652710739</v>
      </c>
      <c r="S883" s="2330"/>
      <c r="T883" s="2325">
        <v>4385</v>
      </c>
      <c r="U883" s="2326">
        <v>3569.9879995347269</v>
      </c>
      <c r="V883" s="2331"/>
      <c r="W883" s="2332">
        <v>4385</v>
      </c>
      <c r="X883" s="2329">
        <v>178.9553130326903</v>
      </c>
      <c r="Y883" s="2330"/>
      <c r="Z883" s="2333">
        <v>4385</v>
      </c>
      <c r="AA883" s="2326">
        <v>2161.3252331947042</v>
      </c>
      <c r="AB883" s="2331"/>
      <c r="AC883" s="2332">
        <v>4385</v>
      </c>
      <c r="AD883" s="2329">
        <v>141.13157346800031</v>
      </c>
      <c r="AE883" s="2330"/>
      <c r="AF883" s="2334">
        <v>4385</v>
      </c>
      <c r="AG883" s="2335">
        <f t="shared" si="28"/>
        <v>1936.4263248175951</v>
      </c>
      <c r="AH883" s="2336"/>
      <c r="AI883" s="2334">
        <v>4385</v>
      </c>
      <c r="AJ883" s="2337">
        <f t="shared" si="29"/>
        <v>135.38235000409671</v>
      </c>
    </row>
    <row r="884" spans="2:36" x14ac:dyDescent="0.25">
      <c r="B884" s="2325">
        <v>4390</v>
      </c>
      <c r="C884" s="2326">
        <v>1393.0947020247499</v>
      </c>
      <c r="D884" s="2327"/>
      <c r="E884" s="2328">
        <v>4390</v>
      </c>
      <c r="F884" s="2329">
        <v>125.237997545829</v>
      </c>
      <c r="G884" s="2330"/>
      <c r="H884" s="2325">
        <v>4390</v>
      </c>
      <c r="I884" s="2326">
        <v>954.62198750148104</v>
      </c>
      <c r="J884" s="2331"/>
      <c r="K884" s="2328">
        <v>4390</v>
      </c>
      <c r="L884" s="2329">
        <v>104.472700681093</v>
      </c>
      <c r="M884" s="2330"/>
      <c r="N884" s="2325">
        <v>4390</v>
      </c>
      <c r="O884" s="2326">
        <v>1599.2421237902599</v>
      </c>
      <c r="P884" s="2331"/>
      <c r="Q884" s="2328">
        <v>4390</v>
      </c>
      <c r="R884" s="2329">
        <v>126.150715877894</v>
      </c>
      <c r="S884" s="2330"/>
      <c r="T884" s="2325">
        <v>4390</v>
      </c>
      <c r="U884" s="2326">
        <v>3566.3316980322102</v>
      </c>
      <c r="V884" s="2331"/>
      <c r="W884" s="2332">
        <v>4390</v>
      </c>
      <c r="X884" s="2329">
        <v>178.635663681994</v>
      </c>
      <c r="Y884" s="2330"/>
      <c r="Z884" s="2333">
        <v>4390</v>
      </c>
      <c r="AA884" s="2326">
        <v>2197.3185313938602</v>
      </c>
      <c r="AB884" s="2331"/>
      <c r="AC884" s="2332">
        <v>4390</v>
      </c>
      <c r="AD884" s="2329">
        <v>141.87866650753901</v>
      </c>
      <c r="AE884" s="2330"/>
      <c r="AF884" s="2334">
        <v>4390</v>
      </c>
      <c r="AG884" s="2335">
        <f t="shared" si="28"/>
        <v>1942.1218085485125</v>
      </c>
      <c r="AH884" s="2336"/>
      <c r="AI884" s="2334">
        <v>4390</v>
      </c>
      <c r="AJ884" s="2337">
        <f t="shared" si="29"/>
        <v>135.27514885886981</v>
      </c>
    </row>
    <row r="885" spans="2:36" x14ac:dyDescent="0.25">
      <c r="B885" s="2325">
        <v>4395</v>
      </c>
      <c r="C885" s="2326">
        <v>1393.0902212456299</v>
      </c>
      <c r="D885" s="2327"/>
      <c r="E885" s="2328">
        <v>4395</v>
      </c>
      <c r="F885" s="2329">
        <v>125.23648213619801</v>
      </c>
      <c r="G885" s="2330"/>
      <c r="H885" s="2325">
        <v>4395</v>
      </c>
      <c r="I885" s="2326">
        <v>954.61443150748505</v>
      </c>
      <c r="J885" s="2331"/>
      <c r="K885" s="2328">
        <v>4395</v>
      </c>
      <c r="L885" s="2329">
        <v>104.471365237681</v>
      </c>
      <c r="M885" s="2330"/>
      <c r="N885" s="2325">
        <v>4395</v>
      </c>
      <c r="O885" s="2326">
        <v>1599.2369994202299</v>
      </c>
      <c r="P885" s="2331"/>
      <c r="Q885" s="2328">
        <v>4395</v>
      </c>
      <c r="R885" s="2329">
        <v>126.149283045695</v>
      </c>
      <c r="S885" s="2330"/>
      <c r="T885" s="2325">
        <v>4395</v>
      </c>
      <c r="U885" s="2326">
        <v>3566.3154464474501</v>
      </c>
      <c r="V885" s="2331"/>
      <c r="W885" s="2332">
        <v>4395</v>
      </c>
      <c r="X885" s="2329">
        <v>178.63424255632199</v>
      </c>
      <c r="Y885" s="2330"/>
      <c r="Z885" s="2333">
        <v>4395</v>
      </c>
      <c r="AA885" s="2326">
        <v>2197.4785007178898</v>
      </c>
      <c r="AB885" s="2331"/>
      <c r="AC885" s="2332">
        <v>4395</v>
      </c>
      <c r="AD885" s="2329">
        <v>141.88198656003499</v>
      </c>
      <c r="AE885" s="2330"/>
      <c r="AF885" s="2334">
        <v>4395</v>
      </c>
      <c r="AG885" s="2335">
        <f t="shared" si="28"/>
        <v>1942.1471198677368</v>
      </c>
      <c r="AH885" s="2336"/>
      <c r="AI885" s="2334">
        <v>4395</v>
      </c>
      <c r="AJ885" s="2337">
        <f t="shared" si="29"/>
        <v>135.27467190718619</v>
      </c>
    </row>
    <row r="886" spans="2:36" x14ac:dyDescent="0.25">
      <c r="B886" s="2325">
        <v>4400</v>
      </c>
      <c r="C886" s="2326">
        <v>1393.0857404665201</v>
      </c>
      <c r="D886" s="2327"/>
      <c r="E886" s="2328">
        <v>4400</v>
      </c>
      <c r="F886" s="2329">
        <v>125.234966726566</v>
      </c>
      <c r="G886" s="2330"/>
      <c r="H886" s="2325">
        <v>4400</v>
      </c>
      <c r="I886" s="2326">
        <v>954.60687551348997</v>
      </c>
      <c r="J886" s="2331"/>
      <c r="K886" s="2328">
        <v>4400</v>
      </c>
      <c r="L886" s="2329">
        <v>104.470029794269</v>
      </c>
      <c r="M886" s="2330"/>
      <c r="N886" s="2325">
        <v>4400</v>
      </c>
      <c r="O886" s="2326">
        <v>1599.23187505021</v>
      </c>
      <c r="P886" s="2331"/>
      <c r="Q886" s="2328">
        <v>4400</v>
      </c>
      <c r="R886" s="2329">
        <v>126.147850213495</v>
      </c>
      <c r="S886" s="2330"/>
      <c r="T886" s="2325">
        <v>4400</v>
      </c>
      <c r="U886" s="2326">
        <v>3566.2991948627</v>
      </c>
      <c r="V886" s="2331"/>
      <c r="W886" s="2332">
        <v>4400</v>
      </c>
      <c r="X886" s="2329">
        <v>178.63282143065001</v>
      </c>
      <c r="Y886" s="2330"/>
      <c r="Z886" s="2333">
        <v>4400</v>
      </c>
      <c r="AA886" s="2326">
        <v>2197.6384700419098</v>
      </c>
      <c r="AB886" s="2331"/>
      <c r="AC886" s="2332">
        <v>4400</v>
      </c>
      <c r="AD886" s="2329">
        <v>141.88530661253</v>
      </c>
      <c r="AE886" s="2330"/>
      <c r="AF886" s="2334">
        <v>4400</v>
      </c>
      <c r="AG886" s="2335">
        <f t="shared" si="28"/>
        <v>1942.1724311869662</v>
      </c>
      <c r="AH886" s="2336"/>
      <c r="AI886" s="2334">
        <v>4400</v>
      </c>
      <c r="AJ886" s="2337">
        <f t="shared" si="29"/>
        <v>135.274194955502</v>
      </c>
    </row>
    <row r="887" spans="2:36" x14ac:dyDescent="0.25">
      <c r="B887" s="2325">
        <v>4405</v>
      </c>
      <c r="C887" s="2326">
        <v>1393.0812596874</v>
      </c>
      <c r="D887" s="2327"/>
      <c r="E887" s="2328">
        <v>4405</v>
      </c>
      <c r="F887" s="2329">
        <v>125.233451316935</v>
      </c>
      <c r="G887" s="2330"/>
      <c r="H887" s="2325">
        <v>4405</v>
      </c>
      <c r="I887" s="2326">
        <v>954.59931951949397</v>
      </c>
      <c r="J887" s="2331"/>
      <c r="K887" s="2328">
        <v>4405</v>
      </c>
      <c r="L887" s="2329">
        <v>104.46869435085701</v>
      </c>
      <c r="M887" s="2330"/>
      <c r="N887" s="2325">
        <v>4405</v>
      </c>
      <c r="O887" s="2326">
        <v>1599.22675068018</v>
      </c>
      <c r="P887" s="2331"/>
      <c r="Q887" s="2328">
        <v>4405</v>
      </c>
      <c r="R887" s="2329">
        <v>126.146417381296</v>
      </c>
      <c r="S887" s="2330"/>
      <c r="T887" s="2325">
        <v>4405</v>
      </c>
      <c r="U887" s="2326">
        <v>3566.2829432779399</v>
      </c>
      <c r="V887" s="2331"/>
      <c r="W887" s="2332">
        <v>4405</v>
      </c>
      <c r="X887" s="2329">
        <v>178.631400304978</v>
      </c>
      <c r="Y887" s="2330"/>
      <c r="Z887" s="2333">
        <v>4405</v>
      </c>
      <c r="AA887" s="2326">
        <v>2197.7984393659299</v>
      </c>
      <c r="AB887" s="2331"/>
      <c r="AC887" s="2332">
        <v>4405</v>
      </c>
      <c r="AD887" s="2329">
        <v>141.88862666502601</v>
      </c>
      <c r="AE887" s="2330"/>
      <c r="AF887" s="2334">
        <v>4405</v>
      </c>
      <c r="AG887" s="2335">
        <f t="shared" si="28"/>
        <v>1942.1977425061887</v>
      </c>
      <c r="AH887" s="2336"/>
      <c r="AI887" s="2334">
        <v>4405</v>
      </c>
      <c r="AJ887" s="2337">
        <f t="shared" si="29"/>
        <v>135.2737180038184</v>
      </c>
    </row>
    <row r="888" spans="2:36" x14ac:dyDescent="0.25">
      <c r="B888" s="2325">
        <v>4410</v>
      </c>
      <c r="C888" s="2326">
        <v>1393.0767789082799</v>
      </c>
      <c r="D888" s="2327"/>
      <c r="E888" s="2328">
        <v>4410</v>
      </c>
      <c r="F888" s="2329">
        <v>125.23193590730401</v>
      </c>
      <c r="G888" s="2330"/>
      <c r="H888" s="2325">
        <v>4410</v>
      </c>
      <c r="I888" s="2326">
        <v>954.59176352549798</v>
      </c>
      <c r="J888" s="2331"/>
      <c r="K888" s="2328">
        <v>4410</v>
      </c>
      <c r="L888" s="2329">
        <v>104.467358907445</v>
      </c>
      <c r="M888" s="2330"/>
      <c r="N888" s="2325">
        <v>4410</v>
      </c>
      <c r="O888" s="2326">
        <v>1599.22162631016</v>
      </c>
      <c r="P888" s="2331"/>
      <c r="Q888" s="2328">
        <v>4410</v>
      </c>
      <c r="R888" s="2329">
        <v>126.144984549097</v>
      </c>
      <c r="S888" s="2330"/>
      <c r="T888" s="2325">
        <v>4410</v>
      </c>
      <c r="U888" s="2326">
        <v>3566.2666916931898</v>
      </c>
      <c r="V888" s="2331"/>
      <c r="W888" s="2332">
        <v>4410</v>
      </c>
      <c r="X888" s="2329">
        <v>178.62997917930599</v>
      </c>
      <c r="Y888" s="2330"/>
      <c r="Z888" s="2333">
        <v>4410</v>
      </c>
      <c r="AA888" s="2326">
        <v>2197.9584086899499</v>
      </c>
      <c r="AB888" s="2331"/>
      <c r="AC888" s="2332">
        <v>4410</v>
      </c>
      <c r="AD888" s="2329">
        <v>141.89194671752099</v>
      </c>
      <c r="AE888" s="2330"/>
      <c r="AF888" s="2334">
        <v>4410</v>
      </c>
      <c r="AG888" s="2335">
        <f t="shared" si="28"/>
        <v>1942.2230538254157</v>
      </c>
      <c r="AH888" s="2336"/>
      <c r="AI888" s="2334">
        <v>4410</v>
      </c>
      <c r="AJ888" s="2337">
        <f t="shared" si="29"/>
        <v>135.27324105213461</v>
      </c>
    </row>
    <row r="889" spans="2:36" x14ac:dyDescent="0.25">
      <c r="B889" s="2325">
        <v>4415</v>
      </c>
      <c r="C889" s="2326">
        <v>1393.0722981291699</v>
      </c>
      <c r="D889" s="2327"/>
      <c r="E889" s="2328">
        <v>4415</v>
      </c>
      <c r="F889" s="2329">
        <v>125.23042049767299</v>
      </c>
      <c r="G889" s="2330"/>
      <c r="H889" s="2325">
        <v>4415</v>
      </c>
      <c r="I889" s="2326">
        <v>954.58420753150199</v>
      </c>
      <c r="J889" s="2331"/>
      <c r="K889" s="2328">
        <v>4415</v>
      </c>
      <c r="L889" s="2329">
        <v>104.466023464033</v>
      </c>
      <c r="M889" s="2330"/>
      <c r="N889" s="2325">
        <v>4415</v>
      </c>
      <c r="O889" s="2326">
        <v>1599.21650194013</v>
      </c>
      <c r="P889" s="2331"/>
      <c r="Q889" s="2328">
        <v>4415</v>
      </c>
      <c r="R889" s="2329">
        <v>126.143551716898</v>
      </c>
      <c r="S889" s="2330"/>
      <c r="T889" s="2325">
        <v>4415</v>
      </c>
      <c r="U889" s="2326">
        <v>3566.2504401084302</v>
      </c>
      <c r="V889" s="2331"/>
      <c r="W889" s="2332">
        <v>4415</v>
      </c>
      <c r="X889" s="2329">
        <v>178.62855805363401</v>
      </c>
      <c r="Y889" s="2330"/>
      <c r="Z889" s="2333">
        <v>4415</v>
      </c>
      <c r="AA889" s="2326">
        <v>2198.11837801397</v>
      </c>
      <c r="AB889" s="2331"/>
      <c r="AC889" s="2332">
        <v>4415</v>
      </c>
      <c r="AD889" s="2329">
        <v>141.895266770017</v>
      </c>
      <c r="AE889" s="2330"/>
      <c r="AF889" s="2334">
        <v>4415</v>
      </c>
      <c r="AG889" s="2335">
        <f t="shared" si="28"/>
        <v>1942.2483651446405</v>
      </c>
      <c r="AH889" s="2336"/>
      <c r="AI889" s="2334">
        <v>4415</v>
      </c>
      <c r="AJ889" s="2337">
        <f t="shared" si="29"/>
        <v>135.27276410045098</v>
      </c>
    </row>
    <row r="890" spans="2:36" x14ac:dyDescent="0.25">
      <c r="B890" s="2325">
        <v>4420</v>
      </c>
      <c r="C890" s="2326">
        <v>1393.0678173500501</v>
      </c>
      <c r="D890" s="2327"/>
      <c r="E890" s="2328">
        <v>4420</v>
      </c>
      <c r="F890" s="2329">
        <v>125.228905088041</v>
      </c>
      <c r="G890" s="2330"/>
      <c r="H890" s="2325">
        <v>4420</v>
      </c>
      <c r="I890" s="2326">
        <v>954.576651537506</v>
      </c>
      <c r="J890" s="2331"/>
      <c r="K890" s="2328">
        <v>4420</v>
      </c>
      <c r="L890" s="2329">
        <v>104.464688020621</v>
      </c>
      <c r="M890" s="2330"/>
      <c r="N890" s="2325">
        <v>4420</v>
      </c>
      <c r="O890" s="2326">
        <v>1599.21137757011</v>
      </c>
      <c r="P890" s="2331"/>
      <c r="Q890" s="2328">
        <v>4420</v>
      </c>
      <c r="R890" s="2329">
        <v>126.14211888469799</v>
      </c>
      <c r="S890" s="2330"/>
      <c r="T890" s="2325">
        <v>4420</v>
      </c>
      <c r="U890" s="2326">
        <v>3566.2341885236701</v>
      </c>
      <c r="V890" s="2331"/>
      <c r="W890" s="2332">
        <v>4420</v>
      </c>
      <c r="X890" s="2329">
        <v>178.62713692796299</v>
      </c>
      <c r="Y890" s="2330"/>
      <c r="Z890" s="2333">
        <v>4420</v>
      </c>
      <c r="AA890" s="2326">
        <v>2198.27834733799</v>
      </c>
      <c r="AB890" s="2331"/>
      <c r="AC890" s="2332">
        <v>4420</v>
      </c>
      <c r="AD890" s="2329">
        <v>141.89858682251199</v>
      </c>
      <c r="AE890" s="2330"/>
      <c r="AF890" s="2334">
        <v>4420</v>
      </c>
      <c r="AG890" s="2335">
        <f t="shared" si="28"/>
        <v>1942.2736764638653</v>
      </c>
      <c r="AH890" s="2336"/>
      <c r="AI890" s="2334">
        <v>4420</v>
      </c>
      <c r="AJ890" s="2337">
        <f t="shared" si="29"/>
        <v>135.27228714876702</v>
      </c>
    </row>
    <row r="891" spans="2:36" x14ac:dyDescent="0.25">
      <c r="B891" s="2325">
        <v>4425</v>
      </c>
      <c r="C891" s="2326">
        <v>1393.06333657094</v>
      </c>
      <c r="D891" s="2327"/>
      <c r="E891" s="2328">
        <v>4425</v>
      </c>
      <c r="F891" s="2329">
        <v>125.22738967841001</v>
      </c>
      <c r="G891" s="2330"/>
      <c r="H891" s="2325">
        <v>4425</v>
      </c>
      <c r="I891" s="2326">
        <v>954.56909554351103</v>
      </c>
      <c r="J891" s="2331"/>
      <c r="K891" s="2328">
        <v>4425</v>
      </c>
      <c r="L891" s="2329">
        <v>104.46335257720899</v>
      </c>
      <c r="M891" s="2330"/>
      <c r="N891" s="2325">
        <v>4425</v>
      </c>
      <c r="O891" s="2326">
        <v>1599.20625320008</v>
      </c>
      <c r="P891" s="2331"/>
      <c r="Q891" s="2328">
        <v>4425</v>
      </c>
      <c r="R891" s="2329">
        <v>126.14068605249901</v>
      </c>
      <c r="S891" s="2330"/>
      <c r="T891" s="2325">
        <v>4425</v>
      </c>
      <c r="U891" s="2326">
        <v>3566.21793693892</v>
      </c>
      <c r="V891" s="2331"/>
      <c r="W891" s="2332">
        <v>4425</v>
      </c>
      <c r="X891" s="2329">
        <v>178.62571580229101</v>
      </c>
      <c r="Y891" s="2330"/>
      <c r="Z891" s="2333">
        <v>4425</v>
      </c>
      <c r="AA891" s="2326">
        <v>2198.43831666201</v>
      </c>
      <c r="AB891" s="2331"/>
      <c r="AC891" s="2332">
        <v>4425</v>
      </c>
      <c r="AD891" s="2329">
        <v>141.901906875008</v>
      </c>
      <c r="AE891" s="2330"/>
      <c r="AF891" s="2334">
        <v>4425</v>
      </c>
      <c r="AG891" s="2335">
        <f t="shared" si="28"/>
        <v>1942.2989877830921</v>
      </c>
      <c r="AH891" s="2336"/>
      <c r="AI891" s="2334">
        <v>4425</v>
      </c>
      <c r="AJ891" s="2337">
        <f t="shared" si="29"/>
        <v>135.2718101970834</v>
      </c>
    </row>
    <row r="892" spans="2:36" x14ac:dyDescent="0.25">
      <c r="B892" s="2325">
        <v>4430</v>
      </c>
      <c r="C892" s="2326">
        <v>1393.05885579182</v>
      </c>
      <c r="D892" s="2327"/>
      <c r="E892" s="2328">
        <v>4430</v>
      </c>
      <c r="F892" s="2329">
        <v>125.22587426877899</v>
      </c>
      <c r="G892" s="2330"/>
      <c r="H892" s="2325">
        <v>4430</v>
      </c>
      <c r="I892" s="2326">
        <v>954.56153954951503</v>
      </c>
      <c r="J892" s="2331"/>
      <c r="K892" s="2328">
        <v>4430</v>
      </c>
      <c r="L892" s="2329">
        <v>104.462017133797</v>
      </c>
      <c r="M892" s="2330"/>
      <c r="N892" s="2325">
        <v>4430</v>
      </c>
      <c r="O892" s="2326">
        <v>1599.20112883005</v>
      </c>
      <c r="P892" s="2331"/>
      <c r="Q892" s="2328">
        <v>4430</v>
      </c>
      <c r="R892" s="2329">
        <v>126.13925322030001</v>
      </c>
      <c r="S892" s="2330"/>
      <c r="T892" s="2325">
        <v>4430</v>
      </c>
      <c r="U892" s="2326">
        <v>3566.20168535416</v>
      </c>
      <c r="V892" s="2331"/>
      <c r="W892" s="2332">
        <v>4430</v>
      </c>
      <c r="X892" s="2329">
        <v>178.624294676619</v>
      </c>
      <c r="Y892" s="2330"/>
      <c r="Z892" s="2333">
        <v>4430</v>
      </c>
      <c r="AA892" s="2326">
        <v>2198.5982859860401</v>
      </c>
      <c r="AB892" s="2331"/>
      <c r="AC892" s="2332">
        <v>4430</v>
      </c>
      <c r="AD892" s="2329">
        <v>141.90522692750301</v>
      </c>
      <c r="AE892" s="2330"/>
      <c r="AF892" s="2334">
        <v>4430</v>
      </c>
      <c r="AG892" s="2335">
        <f t="shared" si="28"/>
        <v>1942.3242991023169</v>
      </c>
      <c r="AH892" s="2336"/>
      <c r="AI892" s="2334">
        <v>4430</v>
      </c>
      <c r="AJ892" s="2337">
        <f t="shared" si="29"/>
        <v>135.2713332453996</v>
      </c>
    </row>
    <row r="893" spans="2:36" x14ac:dyDescent="0.25">
      <c r="B893" s="2325">
        <v>4435</v>
      </c>
      <c r="C893" s="2326">
        <v>1393.0543750127099</v>
      </c>
      <c r="D893" s="2327"/>
      <c r="E893" s="2328">
        <v>4435</v>
      </c>
      <c r="F893" s="2329">
        <v>125.224358859148</v>
      </c>
      <c r="G893" s="2330"/>
      <c r="H893" s="2325">
        <v>4435</v>
      </c>
      <c r="I893" s="2326">
        <v>954.55398355551904</v>
      </c>
      <c r="J893" s="2331"/>
      <c r="K893" s="2328">
        <v>4435</v>
      </c>
      <c r="L893" s="2329">
        <v>104.460681690385</v>
      </c>
      <c r="M893" s="2330"/>
      <c r="N893" s="2325">
        <v>4435</v>
      </c>
      <c r="O893" s="2326">
        <v>1599.1960044600301</v>
      </c>
      <c r="P893" s="2331"/>
      <c r="Q893" s="2328">
        <v>4435</v>
      </c>
      <c r="R893" s="2329">
        <v>126.13782038810101</v>
      </c>
      <c r="S893" s="2330"/>
      <c r="T893" s="2325">
        <v>4435</v>
      </c>
      <c r="U893" s="2326">
        <v>3566.1854337694099</v>
      </c>
      <c r="V893" s="2331"/>
      <c r="W893" s="2332">
        <v>4435</v>
      </c>
      <c r="X893" s="2329">
        <v>178.62287355094699</v>
      </c>
      <c r="Y893" s="2330"/>
      <c r="Z893" s="2333">
        <v>4435</v>
      </c>
      <c r="AA893" s="2326">
        <v>2198.7582553100601</v>
      </c>
      <c r="AB893" s="2331"/>
      <c r="AC893" s="2332">
        <v>4435</v>
      </c>
      <c r="AD893" s="2329">
        <v>141.90854697999899</v>
      </c>
      <c r="AE893" s="2330"/>
      <c r="AF893" s="2334">
        <v>4435</v>
      </c>
      <c r="AG893" s="2335">
        <f t="shared" si="28"/>
        <v>1942.3496104215458</v>
      </c>
      <c r="AH893" s="2336"/>
      <c r="AI893" s="2334">
        <v>4435</v>
      </c>
      <c r="AJ893" s="2337">
        <f t="shared" si="29"/>
        <v>135.27085629371601</v>
      </c>
    </row>
    <row r="894" spans="2:36" x14ac:dyDescent="0.25">
      <c r="B894" s="2325">
        <v>4440</v>
      </c>
      <c r="C894" s="2326">
        <v>1394.5966030872603</v>
      </c>
      <c r="D894" s="2327"/>
      <c r="E894" s="2328">
        <v>4440</v>
      </c>
      <c r="F894" s="2329">
        <v>125.74586258459885</v>
      </c>
      <c r="G894" s="2330"/>
      <c r="H894" s="2325">
        <v>4440</v>
      </c>
      <c r="I894" s="2326">
        <v>957.15424504372311</v>
      </c>
      <c r="J894" s="2331"/>
      <c r="K894" s="2328">
        <v>4440</v>
      </c>
      <c r="L894" s="2329">
        <v>104.92025116521489</v>
      </c>
      <c r="M894" s="2330"/>
      <c r="N894" s="2325">
        <v>4440</v>
      </c>
      <c r="O894" s="2326">
        <v>1600.9594668822779</v>
      </c>
      <c r="P894" s="2331"/>
      <c r="Q894" s="2328">
        <v>4440</v>
      </c>
      <c r="R894" s="2329">
        <v>126.63090455806397</v>
      </c>
      <c r="S894" s="2330"/>
      <c r="T894" s="2325">
        <v>4440</v>
      </c>
      <c r="U894" s="2326">
        <v>3571.7764365267658</v>
      </c>
      <c r="V894" s="2331"/>
      <c r="W894" s="2332">
        <v>4440</v>
      </c>
      <c r="X894" s="2329">
        <v>179.11189667026804</v>
      </c>
      <c r="Y894" s="2330"/>
      <c r="Z894" s="2333">
        <v>4440</v>
      </c>
      <c r="AA894" s="2326">
        <v>2143.7291082881866</v>
      </c>
      <c r="AB894" s="2331"/>
      <c r="AC894" s="2332">
        <v>4440</v>
      </c>
      <c r="AD894" s="2329">
        <v>140.76657076361789</v>
      </c>
      <c r="AE894" s="2330"/>
      <c r="AF894" s="2334">
        <v>4440</v>
      </c>
      <c r="AG894" s="2335">
        <f t="shared" si="28"/>
        <v>1933.643171965643</v>
      </c>
      <c r="AH894" s="2336"/>
      <c r="AI894" s="2334">
        <v>4440</v>
      </c>
      <c r="AJ894" s="2337">
        <f t="shared" si="29"/>
        <v>135.43509714835272</v>
      </c>
    </row>
    <row r="895" spans="2:36" x14ac:dyDescent="0.25">
      <c r="B895" s="2325">
        <v>4445</v>
      </c>
      <c r="C895" s="2326">
        <v>1394.3487601379968</v>
      </c>
      <c r="D895" s="2327"/>
      <c r="E895" s="2328">
        <v>4445</v>
      </c>
      <c r="F895" s="2329">
        <v>125.66217703437707</v>
      </c>
      <c r="G895" s="2330"/>
      <c r="H895" s="2325">
        <v>4445</v>
      </c>
      <c r="I895" s="2326">
        <v>956.73699945120518</v>
      </c>
      <c r="J895" s="2331"/>
      <c r="K895" s="2328">
        <v>4445</v>
      </c>
      <c r="L895" s="2329">
        <v>104.84650687568335</v>
      </c>
      <c r="M895" s="2330"/>
      <c r="N895" s="2325">
        <v>4445</v>
      </c>
      <c r="O895" s="2326">
        <v>1600.6764946418962</v>
      </c>
      <c r="P895" s="2331"/>
      <c r="Q895" s="2328">
        <v>4445</v>
      </c>
      <c r="R895" s="2329">
        <v>126.55178229806573</v>
      </c>
      <c r="S895" s="2330"/>
      <c r="T895" s="2325">
        <v>4445</v>
      </c>
      <c r="U895" s="2326">
        <v>3570.8818366963005</v>
      </c>
      <c r="V895" s="2331"/>
      <c r="W895" s="2332">
        <v>4445</v>
      </c>
      <c r="X895" s="2329">
        <v>179.03347494464205</v>
      </c>
      <c r="Y895" s="2330"/>
      <c r="Z895" s="2333">
        <v>4445</v>
      </c>
      <c r="AA895" s="2326">
        <v>2152.5269203735252</v>
      </c>
      <c r="AB895" s="2331"/>
      <c r="AC895" s="2332">
        <v>4445</v>
      </c>
      <c r="AD895" s="2329">
        <v>140.94897058074733</v>
      </c>
      <c r="AE895" s="2330"/>
      <c r="AF895" s="2334">
        <v>4445</v>
      </c>
      <c r="AG895" s="2335">
        <f t="shared" si="28"/>
        <v>1935.0342022601849</v>
      </c>
      <c r="AH895" s="2336"/>
      <c r="AI895" s="2334">
        <v>4445</v>
      </c>
      <c r="AJ895" s="2337">
        <f t="shared" si="29"/>
        <v>135.4085823467031</v>
      </c>
    </row>
    <row r="896" spans="2:36" x14ac:dyDescent="0.25">
      <c r="B896" s="2325">
        <v>4450</v>
      </c>
      <c r="C896" s="2326">
        <v>1394.1023172866308</v>
      </c>
      <c r="D896" s="2327"/>
      <c r="E896" s="2328">
        <v>4450</v>
      </c>
      <c r="F896" s="2329">
        <v>125.57882950465842</v>
      </c>
      <c r="G896" s="2330"/>
      <c r="H896" s="2325">
        <v>4450</v>
      </c>
      <c r="I896" s="2326">
        <v>956.32141978143625</v>
      </c>
      <c r="J896" s="2331"/>
      <c r="K896" s="2328">
        <v>4450</v>
      </c>
      <c r="L896" s="2329">
        <v>104.77305748802713</v>
      </c>
      <c r="M896" s="2330"/>
      <c r="N896" s="2325">
        <v>4450</v>
      </c>
      <c r="O896" s="2326">
        <v>1600.3946542904778</v>
      </c>
      <c r="P896" s="2331"/>
      <c r="Q896" s="2328">
        <v>4450</v>
      </c>
      <c r="R896" s="2329">
        <v>126.47297652710739</v>
      </c>
      <c r="S896" s="2330"/>
      <c r="T896" s="2325">
        <v>4450</v>
      </c>
      <c r="U896" s="2326">
        <v>3569.9879995347269</v>
      </c>
      <c r="V896" s="2331"/>
      <c r="W896" s="2332">
        <v>4450</v>
      </c>
      <c r="X896" s="2329">
        <v>178.9553130326903</v>
      </c>
      <c r="Y896" s="2330"/>
      <c r="Z896" s="2333">
        <v>4450</v>
      </c>
      <c r="AA896" s="2326">
        <v>2161.3252331947042</v>
      </c>
      <c r="AB896" s="2331"/>
      <c r="AC896" s="2332">
        <v>4450</v>
      </c>
      <c r="AD896" s="2329">
        <v>141.13157346800031</v>
      </c>
      <c r="AE896" s="2330"/>
      <c r="AF896" s="2334">
        <v>4450</v>
      </c>
      <c r="AG896" s="2335">
        <f t="shared" si="28"/>
        <v>1936.4263248175951</v>
      </c>
      <c r="AH896" s="2336"/>
      <c r="AI896" s="2334">
        <v>4450</v>
      </c>
      <c r="AJ896" s="2337">
        <f t="shared" si="29"/>
        <v>135.38235000409671</v>
      </c>
    </row>
    <row r="897" spans="2:36" x14ac:dyDescent="0.25">
      <c r="B897" s="2325">
        <v>4455</v>
      </c>
      <c r="C897" s="2326">
        <v>1393.0498942335901</v>
      </c>
      <c r="D897" s="2327"/>
      <c r="E897" s="2328">
        <v>4455</v>
      </c>
      <c r="F897" s="2329">
        <v>125.22284344951601</v>
      </c>
      <c r="G897" s="2330"/>
      <c r="H897" s="2325">
        <v>4455</v>
      </c>
      <c r="I897" s="2326">
        <v>954.54642756152305</v>
      </c>
      <c r="J897" s="2331"/>
      <c r="K897" s="2328">
        <v>4455</v>
      </c>
      <c r="L897" s="2329">
        <v>104.459346246973</v>
      </c>
      <c r="M897" s="2330"/>
      <c r="N897" s="2325">
        <v>4455</v>
      </c>
      <c r="O897" s="2326">
        <v>1599.1908800900001</v>
      </c>
      <c r="P897" s="2331"/>
      <c r="Q897" s="2328">
        <v>4455</v>
      </c>
      <c r="R897" s="2329">
        <v>126.136387555901</v>
      </c>
      <c r="S897" s="2330"/>
      <c r="T897" s="2325">
        <v>4455</v>
      </c>
      <c r="U897" s="2326">
        <v>3566.1691821846498</v>
      </c>
      <c r="V897" s="2331"/>
      <c r="W897" s="2332">
        <v>4455</v>
      </c>
      <c r="X897" s="2329">
        <v>178.62145242527501</v>
      </c>
      <c r="Y897" s="2330"/>
      <c r="Z897" s="2333">
        <v>4455</v>
      </c>
      <c r="AA897" s="2326">
        <v>2198.9182246340802</v>
      </c>
      <c r="AB897" s="2331"/>
      <c r="AC897" s="2332">
        <v>4455</v>
      </c>
      <c r="AD897" s="2329">
        <v>141.911867032494</v>
      </c>
      <c r="AE897" s="2330"/>
      <c r="AF897" s="2334">
        <v>4455</v>
      </c>
      <c r="AG897" s="2335">
        <f t="shared" si="28"/>
        <v>1942.3749217407687</v>
      </c>
      <c r="AH897" s="2336"/>
      <c r="AI897" s="2334">
        <v>4455</v>
      </c>
      <c r="AJ897" s="2337">
        <f t="shared" si="29"/>
        <v>135.27037934203182</v>
      </c>
    </row>
    <row r="898" spans="2:36" x14ac:dyDescent="0.25">
      <c r="B898" s="2325">
        <v>4460</v>
      </c>
      <c r="C898" s="2326">
        <v>1393.04541345447</v>
      </c>
      <c r="D898" s="2327"/>
      <c r="E898" s="2328">
        <v>4460</v>
      </c>
      <c r="F898" s="2329">
        <v>125.22132803988499</v>
      </c>
      <c r="G898" s="2330"/>
      <c r="H898" s="2325">
        <v>4460</v>
      </c>
      <c r="I898" s="2326">
        <v>954.53887156752705</v>
      </c>
      <c r="J898" s="2331"/>
      <c r="K898" s="2328">
        <v>4460</v>
      </c>
      <c r="L898" s="2329">
        <v>104.458010803562</v>
      </c>
      <c r="M898" s="2330"/>
      <c r="N898" s="2325">
        <v>4460</v>
      </c>
      <c r="O898" s="2326">
        <v>1599.1857557199801</v>
      </c>
      <c r="P898" s="2331"/>
      <c r="Q898" s="2328">
        <v>4460</v>
      </c>
      <c r="R898" s="2329">
        <v>126.13495472370199</v>
      </c>
      <c r="S898" s="2330"/>
      <c r="T898" s="2325">
        <v>4460</v>
      </c>
      <c r="U898" s="2326">
        <v>3566.1529305998902</v>
      </c>
      <c r="V898" s="2331"/>
      <c r="W898" s="2332">
        <v>4460</v>
      </c>
      <c r="X898" s="2329">
        <v>178.620031299603</v>
      </c>
      <c r="Y898" s="2330"/>
      <c r="Z898" s="2333">
        <v>4460</v>
      </c>
      <c r="AA898" s="2326">
        <v>2199.0781939581002</v>
      </c>
      <c r="AB898" s="2331"/>
      <c r="AC898" s="2332">
        <v>4460</v>
      </c>
      <c r="AD898" s="2329">
        <v>141.91518708499001</v>
      </c>
      <c r="AE898" s="2330"/>
      <c r="AF898" s="2334">
        <v>4460</v>
      </c>
      <c r="AG898" s="2335">
        <f t="shared" si="28"/>
        <v>1942.4002330599935</v>
      </c>
      <c r="AH898" s="2336"/>
      <c r="AI898" s="2334">
        <v>4460</v>
      </c>
      <c r="AJ898" s="2337">
        <f t="shared" si="29"/>
        <v>135.26990239034839</v>
      </c>
    </row>
    <row r="899" spans="2:36" x14ac:dyDescent="0.25">
      <c r="B899" s="2325">
        <v>4465</v>
      </c>
      <c r="C899" s="2326">
        <v>1393.04093267536</v>
      </c>
      <c r="D899" s="2327"/>
      <c r="E899" s="2328">
        <v>4465</v>
      </c>
      <c r="F899" s="2329">
        <v>125.219812630254</v>
      </c>
      <c r="G899" s="2330"/>
      <c r="H899" s="2325">
        <v>4465</v>
      </c>
      <c r="I899" s="2326">
        <v>954.53131557353197</v>
      </c>
      <c r="J899" s="2331"/>
      <c r="K899" s="2328">
        <v>4465</v>
      </c>
      <c r="L899" s="2329">
        <v>104.45667536015</v>
      </c>
      <c r="M899" s="2330"/>
      <c r="N899" s="2325">
        <v>4465</v>
      </c>
      <c r="O899" s="2326">
        <v>1599.1806313499501</v>
      </c>
      <c r="P899" s="2331"/>
      <c r="Q899" s="2328">
        <v>4465</v>
      </c>
      <c r="R899" s="2329">
        <v>126.13352189150299</v>
      </c>
      <c r="S899" s="2330"/>
      <c r="T899" s="2325">
        <v>4465</v>
      </c>
      <c r="U899" s="2326">
        <v>3566.1366790151401</v>
      </c>
      <c r="V899" s="2331"/>
      <c r="W899" s="2332">
        <v>4465</v>
      </c>
      <c r="X899" s="2329">
        <v>178.61861017393201</v>
      </c>
      <c r="Y899" s="2330"/>
      <c r="Z899" s="2333">
        <v>4465</v>
      </c>
      <c r="AA899" s="2326">
        <v>2199.2381632821198</v>
      </c>
      <c r="AB899" s="2331"/>
      <c r="AC899" s="2332">
        <v>4465</v>
      </c>
      <c r="AD899" s="2329">
        <v>141.91850713748499</v>
      </c>
      <c r="AE899" s="2330"/>
      <c r="AF899" s="2334">
        <v>4465</v>
      </c>
      <c r="AG899" s="2335">
        <f t="shared" si="28"/>
        <v>1942.4255443792204</v>
      </c>
      <c r="AH899" s="2336"/>
      <c r="AI899" s="2334">
        <v>4465</v>
      </c>
      <c r="AJ899" s="2337">
        <f t="shared" si="29"/>
        <v>135.2694254386648</v>
      </c>
    </row>
    <row r="900" spans="2:36" x14ac:dyDescent="0.25">
      <c r="B900" s="2325">
        <v>4470</v>
      </c>
      <c r="C900" s="2326">
        <v>1393.0364518962399</v>
      </c>
      <c r="D900" s="2327"/>
      <c r="E900" s="2328">
        <v>4470</v>
      </c>
      <c r="F900" s="2329">
        <v>125.218297220623</v>
      </c>
      <c r="G900" s="2330"/>
      <c r="H900" s="2325">
        <v>4470</v>
      </c>
      <c r="I900" s="2326">
        <v>954.52375957953598</v>
      </c>
      <c r="J900" s="2331"/>
      <c r="K900" s="2328">
        <v>4470</v>
      </c>
      <c r="L900" s="2329">
        <v>104.455339916738</v>
      </c>
      <c r="M900" s="2330"/>
      <c r="N900" s="2325">
        <v>4470</v>
      </c>
      <c r="O900" s="2326">
        <v>1599.1755069799301</v>
      </c>
      <c r="P900" s="2331"/>
      <c r="Q900" s="2328">
        <v>4470</v>
      </c>
      <c r="R900" s="2329">
        <v>126.13208905930399</v>
      </c>
      <c r="S900" s="2330"/>
      <c r="T900" s="2325">
        <v>4470</v>
      </c>
      <c r="U900" s="2326">
        <v>3566.12042743038</v>
      </c>
      <c r="V900" s="2331"/>
      <c r="W900" s="2332">
        <v>4470</v>
      </c>
      <c r="X900" s="2329">
        <v>178.61718904826</v>
      </c>
      <c r="Y900" s="2330"/>
      <c r="Z900" s="2333">
        <v>4470</v>
      </c>
      <c r="AA900" s="2326">
        <v>2199.3981326061398</v>
      </c>
      <c r="AB900" s="2331"/>
      <c r="AC900" s="2332">
        <v>4470</v>
      </c>
      <c r="AD900" s="2329">
        <v>141.921827189981</v>
      </c>
      <c r="AE900" s="2330"/>
      <c r="AF900" s="2334">
        <v>4470</v>
      </c>
      <c r="AG900" s="2335">
        <f t="shared" si="28"/>
        <v>1942.4508556984451</v>
      </c>
      <c r="AH900" s="2336"/>
      <c r="AI900" s="2334">
        <v>4470</v>
      </c>
      <c r="AJ900" s="2337">
        <f t="shared" si="29"/>
        <v>135.2689484869812</v>
      </c>
    </row>
    <row r="901" spans="2:36" x14ac:dyDescent="0.25">
      <c r="B901" s="2325">
        <v>4475</v>
      </c>
      <c r="C901" s="2326">
        <v>1393.0319711171301</v>
      </c>
      <c r="D901" s="2327"/>
      <c r="E901" s="2328">
        <v>4475</v>
      </c>
      <c r="F901" s="2329">
        <v>125.21678181099099</v>
      </c>
      <c r="G901" s="2330"/>
      <c r="H901" s="2325">
        <v>4475</v>
      </c>
      <c r="I901" s="2326">
        <v>954.51620358553998</v>
      </c>
      <c r="J901" s="2331"/>
      <c r="K901" s="2328">
        <v>4475</v>
      </c>
      <c r="L901" s="2329">
        <v>104.45400447332599</v>
      </c>
      <c r="M901" s="2330"/>
      <c r="N901" s="2325">
        <v>4475</v>
      </c>
      <c r="O901" s="2326">
        <v>1599.1703826098999</v>
      </c>
      <c r="P901" s="2331"/>
      <c r="Q901" s="2328">
        <v>4475</v>
      </c>
      <c r="R901" s="2329">
        <v>126.130656227104</v>
      </c>
      <c r="S901" s="2330"/>
      <c r="T901" s="2325">
        <v>4475</v>
      </c>
      <c r="U901" s="2326">
        <v>3566.1041758456299</v>
      </c>
      <c r="V901" s="2331"/>
      <c r="W901" s="2332">
        <v>4475</v>
      </c>
      <c r="X901" s="2329">
        <v>178.61576792258799</v>
      </c>
      <c r="Y901" s="2330"/>
      <c r="Z901" s="2333">
        <v>4475</v>
      </c>
      <c r="AA901" s="2326">
        <v>2199.5581019301599</v>
      </c>
      <c r="AB901" s="2331"/>
      <c r="AC901" s="2332">
        <v>4475</v>
      </c>
      <c r="AD901" s="2329">
        <v>141.92514724247599</v>
      </c>
      <c r="AE901" s="2330"/>
      <c r="AF901" s="2334">
        <v>4475</v>
      </c>
      <c r="AG901" s="2335">
        <f t="shared" si="28"/>
        <v>1942.4761670176717</v>
      </c>
      <c r="AH901" s="2336"/>
      <c r="AI901" s="2334">
        <v>4475</v>
      </c>
      <c r="AJ901" s="2337">
        <f t="shared" si="29"/>
        <v>135.26847153529701</v>
      </c>
    </row>
    <row r="902" spans="2:36" x14ac:dyDescent="0.25">
      <c r="B902" s="2325">
        <v>4480</v>
      </c>
      <c r="C902" s="2326">
        <v>1393.02749033801</v>
      </c>
      <c r="D902" s="2327"/>
      <c r="E902" s="2328">
        <v>4480</v>
      </c>
      <c r="F902" s="2329">
        <v>125.21526640136</v>
      </c>
      <c r="G902" s="2330"/>
      <c r="H902" s="2325">
        <v>4480</v>
      </c>
      <c r="I902" s="2326">
        <v>954.50864759154399</v>
      </c>
      <c r="J902" s="2331"/>
      <c r="K902" s="2328">
        <v>4480</v>
      </c>
      <c r="L902" s="2329">
        <v>104.45266902991401</v>
      </c>
      <c r="M902" s="2330"/>
      <c r="N902" s="2325">
        <v>4480</v>
      </c>
      <c r="O902" s="2326">
        <v>1599.1652582398699</v>
      </c>
      <c r="P902" s="2331"/>
      <c r="Q902" s="2328">
        <v>4480</v>
      </c>
      <c r="R902" s="2329">
        <v>126.129223394905</v>
      </c>
      <c r="S902" s="2330"/>
      <c r="T902" s="2325">
        <v>4480</v>
      </c>
      <c r="U902" s="2326">
        <v>3566.0879242608698</v>
      </c>
      <c r="V902" s="2331"/>
      <c r="W902" s="2332">
        <v>4480</v>
      </c>
      <c r="X902" s="2329">
        <v>178.61434679691601</v>
      </c>
      <c r="Y902" s="2330"/>
      <c r="Z902" s="2333">
        <v>4480</v>
      </c>
      <c r="AA902" s="2326">
        <v>2199.7180712541899</v>
      </c>
      <c r="AB902" s="2331"/>
      <c r="AC902" s="2332">
        <v>4480</v>
      </c>
      <c r="AD902" s="2329">
        <v>141.92846729497199</v>
      </c>
      <c r="AE902" s="2330"/>
      <c r="AF902" s="2334">
        <v>4480</v>
      </c>
      <c r="AG902" s="2335">
        <f t="shared" si="28"/>
        <v>1942.5014783368965</v>
      </c>
      <c r="AH902" s="2336"/>
      <c r="AI902" s="2334">
        <v>4480</v>
      </c>
      <c r="AJ902" s="2337">
        <f t="shared" si="29"/>
        <v>135.26799458361339</v>
      </c>
    </row>
    <row r="903" spans="2:36" x14ac:dyDescent="0.25">
      <c r="B903" s="2325">
        <v>4485</v>
      </c>
      <c r="C903" s="2326">
        <v>1393.02300955889</v>
      </c>
      <c r="D903" s="2327"/>
      <c r="E903" s="2328">
        <v>4485</v>
      </c>
      <c r="F903" s="2329">
        <v>125.213750991729</v>
      </c>
      <c r="G903" s="2330"/>
      <c r="H903" s="2325">
        <v>4485</v>
      </c>
      <c r="I903" s="2326">
        <v>954.501091597548</v>
      </c>
      <c r="J903" s="2331"/>
      <c r="K903" s="2328">
        <v>4485</v>
      </c>
      <c r="L903" s="2329">
        <v>104.451333586502</v>
      </c>
      <c r="M903" s="2330"/>
      <c r="N903" s="2325">
        <v>4485</v>
      </c>
      <c r="O903" s="2326">
        <v>1599.1601338698499</v>
      </c>
      <c r="P903" s="2331"/>
      <c r="Q903" s="2328">
        <v>4485</v>
      </c>
      <c r="R903" s="2329">
        <v>126.127790562706</v>
      </c>
      <c r="S903" s="2330"/>
      <c r="T903" s="2325">
        <v>4485</v>
      </c>
      <c r="U903" s="2326">
        <v>3566.0716726761102</v>
      </c>
      <c r="V903" s="2331"/>
      <c r="W903" s="2332">
        <v>4485</v>
      </c>
      <c r="X903" s="2329">
        <v>178.612925671244</v>
      </c>
      <c r="Y903" s="2330"/>
      <c r="Z903" s="2333">
        <v>4485</v>
      </c>
      <c r="AA903" s="2326">
        <v>2199.8780405782099</v>
      </c>
      <c r="AB903" s="2331"/>
      <c r="AC903" s="2332">
        <v>4485</v>
      </c>
      <c r="AD903" s="2329">
        <v>141.93178734746701</v>
      </c>
      <c r="AE903" s="2330"/>
      <c r="AF903" s="2334">
        <v>4485</v>
      </c>
      <c r="AG903" s="2335">
        <f t="shared" si="28"/>
        <v>1942.5267896561213</v>
      </c>
      <c r="AH903" s="2336"/>
      <c r="AI903" s="2334">
        <v>4485</v>
      </c>
      <c r="AJ903" s="2337">
        <f t="shared" si="29"/>
        <v>135.26751763192959</v>
      </c>
    </row>
    <row r="904" spans="2:36" x14ac:dyDescent="0.25">
      <c r="B904" s="2325">
        <v>4490</v>
      </c>
      <c r="C904" s="2326">
        <v>1393.0185287797799</v>
      </c>
      <c r="D904" s="2327"/>
      <c r="E904" s="2328">
        <v>4490</v>
      </c>
      <c r="F904" s="2329">
        <v>125.212235582098</v>
      </c>
      <c r="G904" s="2330"/>
      <c r="H904" s="2325">
        <v>4490</v>
      </c>
      <c r="I904" s="2326">
        <v>954.49353560355303</v>
      </c>
      <c r="J904" s="2331"/>
      <c r="K904" s="2328">
        <v>4490</v>
      </c>
      <c r="L904" s="2329">
        <v>104.44999814309</v>
      </c>
      <c r="M904" s="2330"/>
      <c r="N904" s="2325">
        <v>4490</v>
      </c>
      <c r="O904" s="2326">
        <v>1599.1550094998199</v>
      </c>
      <c r="P904" s="2331"/>
      <c r="Q904" s="2328">
        <v>4490</v>
      </c>
      <c r="R904" s="2329">
        <v>126.126357730507</v>
      </c>
      <c r="S904" s="2330"/>
      <c r="T904" s="2325">
        <v>4490</v>
      </c>
      <c r="U904" s="2326">
        <v>3566.0554210913601</v>
      </c>
      <c r="V904" s="2331"/>
      <c r="W904" s="2332">
        <v>4490</v>
      </c>
      <c r="X904" s="2329">
        <v>178.61150454557199</v>
      </c>
      <c r="Y904" s="2330"/>
      <c r="Z904" s="2333">
        <v>4490</v>
      </c>
      <c r="AA904" s="2326">
        <v>2200.03800990223</v>
      </c>
      <c r="AB904" s="2331"/>
      <c r="AC904" s="2332">
        <v>4490</v>
      </c>
      <c r="AD904" s="2329">
        <v>141.93510739996299</v>
      </c>
      <c r="AE904" s="2330"/>
      <c r="AF904" s="2334">
        <v>4490</v>
      </c>
      <c r="AG904" s="2335">
        <f t="shared" ref="AG904:AG967" si="30">AVERAGE(C904,I904,O904,U904,AA904)</f>
        <v>1942.5521009753484</v>
      </c>
      <c r="AH904" s="2336"/>
      <c r="AI904" s="2334">
        <v>4490</v>
      </c>
      <c r="AJ904" s="2337">
        <f t="shared" ref="AJ904:AJ967" si="31">AVERAGE(F904,L904,R904,X904,AD904)</f>
        <v>135.267040680246</v>
      </c>
    </row>
    <row r="905" spans="2:36" x14ac:dyDescent="0.25">
      <c r="B905" s="2325">
        <v>4495</v>
      </c>
      <c r="C905" s="2326">
        <v>1393.0140480006601</v>
      </c>
      <c r="D905" s="2327"/>
      <c r="E905" s="2328">
        <v>4495</v>
      </c>
      <c r="F905" s="2329">
        <v>125.210720172466</v>
      </c>
      <c r="G905" s="2330"/>
      <c r="H905" s="2325">
        <v>4495</v>
      </c>
      <c r="I905" s="2326">
        <v>954.48597960955703</v>
      </c>
      <c r="J905" s="2331"/>
      <c r="K905" s="2328">
        <v>4495</v>
      </c>
      <c r="L905" s="2329">
        <v>104.448662699678</v>
      </c>
      <c r="M905" s="2330"/>
      <c r="N905" s="2325">
        <v>4495</v>
      </c>
      <c r="O905" s="2326">
        <v>1599.1498851297999</v>
      </c>
      <c r="P905" s="2331"/>
      <c r="Q905" s="2328">
        <v>4495</v>
      </c>
      <c r="R905" s="2329">
        <v>126.124924898307</v>
      </c>
      <c r="S905" s="2330"/>
      <c r="T905" s="2325">
        <v>4495</v>
      </c>
      <c r="U905" s="2326">
        <v>3566.0391695066</v>
      </c>
      <c r="V905" s="2331"/>
      <c r="W905" s="2332">
        <v>4495</v>
      </c>
      <c r="X905" s="2329">
        <v>178.61008341990001</v>
      </c>
      <c r="Y905" s="2330"/>
      <c r="Z905" s="2333">
        <v>4495</v>
      </c>
      <c r="AA905" s="2326">
        <v>2200.19797922625</v>
      </c>
      <c r="AB905" s="2331"/>
      <c r="AC905" s="2332">
        <v>4495</v>
      </c>
      <c r="AD905" s="2329">
        <v>141.938427452458</v>
      </c>
      <c r="AE905" s="2330"/>
      <c r="AF905" s="2334">
        <v>4495</v>
      </c>
      <c r="AG905" s="2335">
        <f t="shared" si="30"/>
        <v>1942.5774122945736</v>
      </c>
      <c r="AH905" s="2336"/>
      <c r="AI905" s="2334">
        <v>4495</v>
      </c>
      <c r="AJ905" s="2337">
        <f t="shared" si="31"/>
        <v>135.26656372856181</v>
      </c>
    </row>
    <row r="906" spans="2:36" x14ac:dyDescent="0.25">
      <c r="B906" s="2325">
        <v>4500</v>
      </c>
      <c r="C906" s="2326">
        <v>1393.00956722155</v>
      </c>
      <c r="D906" s="2327"/>
      <c r="E906" s="2328">
        <v>4500</v>
      </c>
      <c r="F906" s="2329">
        <v>125.209204762835</v>
      </c>
      <c r="G906" s="2330"/>
      <c r="H906" s="2325">
        <v>4500</v>
      </c>
      <c r="I906" s="2326">
        <v>954.47842361556104</v>
      </c>
      <c r="J906" s="2331"/>
      <c r="K906" s="2328">
        <v>4500</v>
      </c>
      <c r="L906" s="2329">
        <v>104.44732725626599</v>
      </c>
      <c r="M906" s="2330"/>
      <c r="N906" s="2325">
        <v>4500</v>
      </c>
      <c r="O906" s="2326">
        <v>1599.14476075977</v>
      </c>
      <c r="P906" s="2331"/>
      <c r="Q906" s="2328">
        <v>4500</v>
      </c>
      <c r="R906" s="2329">
        <v>126.123492066108</v>
      </c>
      <c r="S906" s="2330"/>
      <c r="T906" s="2325">
        <v>4500</v>
      </c>
      <c r="U906" s="2326">
        <v>3566.02291792185</v>
      </c>
      <c r="V906" s="2331"/>
      <c r="W906" s="2332">
        <v>4500</v>
      </c>
      <c r="X906" s="2329">
        <v>178.60866229422899</v>
      </c>
      <c r="Y906" s="2330"/>
      <c r="Z906" s="2333">
        <v>4500</v>
      </c>
      <c r="AA906" s="2326">
        <v>2200.3579485502701</v>
      </c>
      <c r="AB906" s="2331"/>
      <c r="AC906" s="2332">
        <v>4500</v>
      </c>
      <c r="AD906" s="2329">
        <v>141.94174750495401</v>
      </c>
      <c r="AE906" s="2330"/>
      <c r="AF906" s="2334">
        <v>4500</v>
      </c>
      <c r="AG906" s="2335">
        <f t="shared" si="30"/>
        <v>1942.6027236138004</v>
      </c>
      <c r="AH906" s="2336"/>
      <c r="AI906" s="2334">
        <v>4500</v>
      </c>
      <c r="AJ906" s="2337">
        <f t="shared" si="31"/>
        <v>135.26608677687841</v>
      </c>
    </row>
    <row r="907" spans="2:36" x14ac:dyDescent="0.25">
      <c r="B907" s="2325">
        <v>4505</v>
      </c>
      <c r="C907" s="2326">
        <v>1394.5966030872603</v>
      </c>
      <c r="D907" s="2327"/>
      <c r="E907" s="2328">
        <v>4505</v>
      </c>
      <c r="F907" s="2329">
        <v>125.74586258459885</v>
      </c>
      <c r="G907" s="2330"/>
      <c r="H907" s="2325">
        <v>4505</v>
      </c>
      <c r="I907" s="2326">
        <v>957.15424504372311</v>
      </c>
      <c r="J907" s="2331"/>
      <c r="K907" s="2328">
        <v>4505</v>
      </c>
      <c r="L907" s="2329">
        <v>104.92025116521489</v>
      </c>
      <c r="M907" s="2330"/>
      <c r="N907" s="2325">
        <v>4505</v>
      </c>
      <c r="O907" s="2326">
        <v>1600.9594668822779</v>
      </c>
      <c r="P907" s="2331"/>
      <c r="Q907" s="2328">
        <v>4505</v>
      </c>
      <c r="R907" s="2329">
        <v>126.63090455806397</v>
      </c>
      <c r="S907" s="2330"/>
      <c r="T907" s="2325">
        <v>4505</v>
      </c>
      <c r="U907" s="2326">
        <v>3571.7764365267658</v>
      </c>
      <c r="V907" s="2331"/>
      <c r="W907" s="2332">
        <v>4505</v>
      </c>
      <c r="X907" s="2329">
        <v>179.11189667026804</v>
      </c>
      <c r="Y907" s="2330"/>
      <c r="Z907" s="2333">
        <v>4505</v>
      </c>
      <c r="AA907" s="2326">
        <v>2143.7291082881866</v>
      </c>
      <c r="AB907" s="2331"/>
      <c r="AC907" s="2332">
        <v>4505</v>
      </c>
      <c r="AD907" s="2329">
        <v>140.76657076361789</v>
      </c>
      <c r="AE907" s="2330"/>
      <c r="AF907" s="2334">
        <v>4505</v>
      </c>
      <c r="AG907" s="2335">
        <f t="shared" si="30"/>
        <v>1933.643171965643</v>
      </c>
      <c r="AH907" s="2336"/>
      <c r="AI907" s="2334">
        <v>4505</v>
      </c>
      <c r="AJ907" s="2337">
        <f t="shared" si="31"/>
        <v>135.43509714835272</v>
      </c>
    </row>
    <row r="908" spans="2:36" x14ac:dyDescent="0.25">
      <c r="B908" s="2325">
        <v>4510</v>
      </c>
      <c r="C908" s="2326">
        <v>1394.3487601379968</v>
      </c>
      <c r="D908" s="2327"/>
      <c r="E908" s="2328">
        <v>4510</v>
      </c>
      <c r="F908" s="2329">
        <v>125.66217703437707</v>
      </c>
      <c r="G908" s="2330"/>
      <c r="H908" s="2325">
        <v>4510</v>
      </c>
      <c r="I908" s="2326">
        <v>956.73699945120518</v>
      </c>
      <c r="J908" s="2331"/>
      <c r="K908" s="2328">
        <v>4510</v>
      </c>
      <c r="L908" s="2329">
        <v>104.84650687568335</v>
      </c>
      <c r="M908" s="2330"/>
      <c r="N908" s="2325">
        <v>4510</v>
      </c>
      <c r="O908" s="2326">
        <v>1600.6764946418962</v>
      </c>
      <c r="P908" s="2331"/>
      <c r="Q908" s="2328">
        <v>4510</v>
      </c>
      <c r="R908" s="2329">
        <v>126.55178229806573</v>
      </c>
      <c r="S908" s="2330"/>
      <c r="T908" s="2325">
        <v>4510</v>
      </c>
      <c r="U908" s="2326">
        <v>3570.8818366963005</v>
      </c>
      <c r="V908" s="2331"/>
      <c r="W908" s="2332">
        <v>4510</v>
      </c>
      <c r="X908" s="2329">
        <v>179.03347494464205</v>
      </c>
      <c r="Y908" s="2330"/>
      <c r="Z908" s="2333">
        <v>4510</v>
      </c>
      <c r="AA908" s="2326">
        <v>2152.5269203735252</v>
      </c>
      <c r="AB908" s="2331"/>
      <c r="AC908" s="2332">
        <v>4510</v>
      </c>
      <c r="AD908" s="2329">
        <v>140.94897058074733</v>
      </c>
      <c r="AE908" s="2330"/>
      <c r="AF908" s="2334">
        <v>4510</v>
      </c>
      <c r="AG908" s="2335">
        <f t="shared" si="30"/>
        <v>1935.0342022601849</v>
      </c>
      <c r="AH908" s="2336"/>
      <c r="AI908" s="2334">
        <v>4510</v>
      </c>
      <c r="AJ908" s="2337">
        <f t="shared" si="31"/>
        <v>135.4085823467031</v>
      </c>
    </row>
    <row r="909" spans="2:36" x14ac:dyDescent="0.25">
      <c r="B909" s="2325">
        <v>4515</v>
      </c>
      <c r="C909" s="2326">
        <v>1394.1023172866308</v>
      </c>
      <c r="D909" s="2327"/>
      <c r="E909" s="2328">
        <v>4515</v>
      </c>
      <c r="F909" s="2329">
        <v>125.57882950465842</v>
      </c>
      <c r="G909" s="2330"/>
      <c r="H909" s="2325">
        <v>4515</v>
      </c>
      <c r="I909" s="2326">
        <v>956.32141978143625</v>
      </c>
      <c r="J909" s="2331"/>
      <c r="K909" s="2328">
        <v>4515</v>
      </c>
      <c r="L909" s="2329">
        <v>104.77305748802713</v>
      </c>
      <c r="M909" s="2330"/>
      <c r="N909" s="2325">
        <v>4515</v>
      </c>
      <c r="O909" s="2326">
        <v>1600.3946542904778</v>
      </c>
      <c r="P909" s="2331"/>
      <c r="Q909" s="2328">
        <v>4515</v>
      </c>
      <c r="R909" s="2329">
        <v>126.47297652710739</v>
      </c>
      <c r="S909" s="2330"/>
      <c r="T909" s="2325">
        <v>4515</v>
      </c>
      <c r="U909" s="2326">
        <v>3569.9879995347269</v>
      </c>
      <c r="V909" s="2331"/>
      <c r="W909" s="2332">
        <v>4515</v>
      </c>
      <c r="X909" s="2329">
        <v>178.9553130326903</v>
      </c>
      <c r="Y909" s="2330"/>
      <c r="Z909" s="2333">
        <v>4515</v>
      </c>
      <c r="AA909" s="2326">
        <v>2161.3252331947042</v>
      </c>
      <c r="AB909" s="2331"/>
      <c r="AC909" s="2332">
        <v>4515</v>
      </c>
      <c r="AD909" s="2329">
        <v>141.13157346800031</v>
      </c>
      <c r="AE909" s="2330"/>
      <c r="AF909" s="2334">
        <v>4515</v>
      </c>
      <c r="AG909" s="2335">
        <f t="shared" si="30"/>
        <v>1936.4263248175951</v>
      </c>
      <c r="AH909" s="2336"/>
      <c r="AI909" s="2334">
        <v>4515</v>
      </c>
      <c r="AJ909" s="2337">
        <f t="shared" si="31"/>
        <v>135.38235000409671</v>
      </c>
    </row>
    <row r="910" spans="2:36" x14ac:dyDescent="0.25">
      <c r="B910" s="2325">
        <v>4520</v>
      </c>
      <c r="C910" s="2326">
        <v>1393.00508644243</v>
      </c>
      <c r="D910" s="2327"/>
      <c r="E910" s="2328">
        <v>4520</v>
      </c>
      <c r="F910" s="2329">
        <v>125.207689353204</v>
      </c>
      <c r="G910" s="2330"/>
      <c r="H910" s="2325">
        <v>4520</v>
      </c>
      <c r="I910" s="2326">
        <v>954.47086762156505</v>
      </c>
      <c r="J910" s="2331"/>
      <c r="K910" s="2328">
        <v>4520</v>
      </c>
      <c r="L910" s="2329">
        <v>104.445991812854</v>
      </c>
      <c r="M910" s="2330"/>
      <c r="N910" s="2325">
        <v>4520</v>
      </c>
      <c r="O910" s="2326">
        <v>1599.13963638974</v>
      </c>
      <c r="P910" s="2331"/>
      <c r="Q910" s="2328">
        <v>4520</v>
      </c>
      <c r="R910" s="2329">
        <v>126.122059233909</v>
      </c>
      <c r="S910" s="2330"/>
      <c r="T910" s="2325">
        <v>4520</v>
      </c>
      <c r="U910" s="2326">
        <v>3566.0066663370899</v>
      </c>
      <c r="V910" s="2331"/>
      <c r="W910" s="2332">
        <v>4520</v>
      </c>
      <c r="X910" s="2329">
        <v>178.60724116855701</v>
      </c>
      <c r="Y910" s="2330"/>
      <c r="Z910" s="2333">
        <v>4520</v>
      </c>
      <c r="AA910" s="2326">
        <v>2200.5179178742901</v>
      </c>
      <c r="AB910" s="2331"/>
      <c r="AC910" s="2332">
        <v>4520</v>
      </c>
      <c r="AD910" s="2329">
        <v>141.94506755744899</v>
      </c>
      <c r="AE910" s="2330"/>
      <c r="AF910" s="2334">
        <v>4520</v>
      </c>
      <c r="AG910" s="2335">
        <f t="shared" si="30"/>
        <v>1942.6280349330232</v>
      </c>
      <c r="AH910" s="2336"/>
      <c r="AI910" s="2334">
        <v>4520</v>
      </c>
      <c r="AJ910" s="2337">
        <f t="shared" si="31"/>
        <v>135.26560982519459</v>
      </c>
    </row>
    <row r="911" spans="2:36" x14ac:dyDescent="0.25">
      <c r="B911" s="2325">
        <v>4525</v>
      </c>
      <c r="C911" s="2326">
        <v>1393.0006056633199</v>
      </c>
      <c r="D911" s="2327"/>
      <c r="E911" s="2328">
        <v>4525</v>
      </c>
      <c r="F911" s="2329">
        <v>125.20617394357301</v>
      </c>
      <c r="G911" s="2330"/>
      <c r="H911" s="2325">
        <v>4525</v>
      </c>
      <c r="I911" s="2326">
        <v>954.46331162756906</v>
      </c>
      <c r="J911" s="2331"/>
      <c r="K911" s="2328">
        <v>4525</v>
      </c>
      <c r="L911" s="2329">
        <v>104.444656369442</v>
      </c>
      <c r="M911" s="2330"/>
      <c r="N911" s="2325">
        <v>4525</v>
      </c>
      <c r="O911" s="2326">
        <v>1599.13451201972</v>
      </c>
      <c r="P911" s="2331"/>
      <c r="Q911" s="2328">
        <v>4525</v>
      </c>
      <c r="R911" s="2329">
        <v>126.12062640171</v>
      </c>
      <c r="S911" s="2330"/>
      <c r="T911" s="2325">
        <v>4525</v>
      </c>
      <c r="U911" s="2326">
        <v>3565.9904147523398</v>
      </c>
      <c r="V911" s="2331"/>
      <c r="W911" s="2332">
        <v>4525</v>
      </c>
      <c r="X911" s="2329">
        <v>178.605820042885</v>
      </c>
      <c r="Y911" s="2330"/>
      <c r="Z911" s="2333">
        <v>4525</v>
      </c>
      <c r="AA911" s="2326">
        <v>2200.6778871983101</v>
      </c>
      <c r="AB911" s="2331"/>
      <c r="AC911" s="2332">
        <v>4525</v>
      </c>
      <c r="AD911" s="2329">
        <v>141.948387609945</v>
      </c>
      <c r="AE911" s="2330"/>
      <c r="AF911" s="2334">
        <v>4525</v>
      </c>
      <c r="AG911" s="2335">
        <f t="shared" si="30"/>
        <v>1942.6533462522518</v>
      </c>
      <c r="AH911" s="2336"/>
      <c r="AI911" s="2334">
        <v>4525</v>
      </c>
      <c r="AJ911" s="2337">
        <f t="shared" si="31"/>
        <v>135.26513287351099</v>
      </c>
    </row>
    <row r="912" spans="2:36" x14ac:dyDescent="0.25">
      <c r="B912" s="2325">
        <v>4530</v>
      </c>
      <c r="C912" s="2326">
        <v>1392.9961248842001</v>
      </c>
      <c r="D912" s="2327"/>
      <c r="E912" s="2328">
        <v>4530</v>
      </c>
      <c r="F912" s="2329">
        <v>125.204658533941</v>
      </c>
      <c r="G912" s="2330"/>
      <c r="H912" s="2325">
        <v>4530</v>
      </c>
      <c r="I912" s="2326">
        <v>954.45575563357397</v>
      </c>
      <c r="J912" s="2331"/>
      <c r="K912" s="2328">
        <v>4530</v>
      </c>
      <c r="L912" s="2329">
        <v>104.44332092603</v>
      </c>
      <c r="M912" s="2330"/>
      <c r="N912" s="2325">
        <v>4530</v>
      </c>
      <c r="O912" s="2326">
        <v>1599.12938764969</v>
      </c>
      <c r="P912" s="2331"/>
      <c r="Q912" s="2328">
        <v>4530</v>
      </c>
      <c r="R912" s="2329">
        <v>126.11919356951</v>
      </c>
      <c r="S912" s="2330"/>
      <c r="T912" s="2325">
        <v>4530</v>
      </c>
      <c r="U912" s="2326">
        <v>3565.9741631675802</v>
      </c>
      <c r="V912" s="2331"/>
      <c r="W912" s="2332">
        <v>4530</v>
      </c>
      <c r="X912" s="2329">
        <v>178.60439891721299</v>
      </c>
      <c r="Y912" s="2330"/>
      <c r="Z912" s="2333">
        <v>4530</v>
      </c>
      <c r="AA912" s="2326">
        <v>2200.8378565223402</v>
      </c>
      <c r="AB912" s="2331"/>
      <c r="AC912" s="2332">
        <v>4530</v>
      </c>
      <c r="AD912" s="2329">
        <v>141.95170766243999</v>
      </c>
      <c r="AE912" s="2330"/>
      <c r="AF912" s="2334">
        <v>4530</v>
      </c>
      <c r="AG912" s="2335">
        <f t="shared" si="30"/>
        <v>1942.6786575714766</v>
      </c>
      <c r="AH912" s="2336"/>
      <c r="AI912" s="2334">
        <v>4530</v>
      </c>
      <c r="AJ912" s="2337">
        <f t="shared" si="31"/>
        <v>135.26465592182677</v>
      </c>
    </row>
    <row r="913" spans="2:36" x14ac:dyDescent="0.25">
      <c r="B913" s="2325">
        <v>4535</v>
      </c>
      <c r="C913" s="2326">
        <v>1392.99164410508</v>
      </c>
      <c r="D913" s="2327"/>
      <c r="E913" s="2328">
        <v>4535</v>
      </c>
      <c r="F913" s="2329">
        <v>125.20314312431</v>
      </c>
      <c r="G913" s="2330"/>
      <c r="H913" s="2325">
        <v>4535</v>
      </c>
      <c r="I913" s="2326">
        <v>954.44819963957798</v>
      </c>
      <c r="J913" s="2331"/>
      <c r="K913" s="2328">
        <v>4535</v>
      </c>
      <c r="L913" s="2329">
        <v>104.44198548261799</v>
      </c>
      <c r="M913" s="2330"/>
      <c r="N913" s="2325">
        <v>4535</v>
      </c>
      <c r="O913" s="2326">
        <v>1599.12426327967</v>
      </c>
      <c r="P913" s="2331"/>
      <c r="Q913" s="2328">
        <v>4535</v>
      </c>
      <c r="R913" s="2329">
        <v>126.117760737311</v>
      </c>
      <c r="S913" s="2330"/>
      <c r="T913" s="2325">
        <v>4535</v>
      </c>
      <c r="U913" s="2326">
        <v>3565.9579115828201</v>
      </c>
      <c r="V913" s="2331"/>
      <c r="W913" s="2332">
        <v>4535</v>
      </c>
      <c r="X913" s="2329">
        <v>178.60297779154101</v>
      </c>
      <c r="Y913" s="2330"/>
      <c r="Z913" s="2333">
        <v>4535</v>
      </c>
      <c r="AA913" s="2326">
        <v>2200.9978258463598</v>
      </c>
      <c r="AB913" s="2331"/>
      <c r="AC913" s="2332">
        <v>4535</v>
      </c>
      <c r="AD913" s="2329">
        <v>141.95502771493599</v>
      </c>
      <c r="AE913" s="2330"/>
      <c r="AF913" s="2334">
        <v>4535</v>
      </c>
      <c r="AG913" s="2335">
        <f t="shared" si="30"/>
        <v>1942.7039688907018</v>
      </c>
      <c r="AH913" s="2336"/>
      <c r="AI913" s="2334">
        <v>4535</v>
      </c>
      <c r="AJ913" s="2337">
        <f t="shared" si="31"/>
        <v>135.26417897014321</v>
      </c>
    </row>
    <row r="914" spans="2:36" x14ac:dyDescent="0.25">
      <c r="B914" s="2325">
        <v>4540</v>
      </c>
      <c r="C914" s="2326">
        <v>1392.98716332597</v>
      </c>
      <c r="D914" s="2327"/>
      <c r="E914" s="2328">
        <v>4540</v>
      </c>
      <c r="F914" s="2329">
        <v>125.20162771467901</v>
      </c>
      <c r="G914" s="2330"/>
      <c r="H914" s="2325">
        <v>4540</v>
      </c>
      <c r="I914" s="2326">
        <v>954.44064364558199</v>
      </c>
      <c r="J914" s="2331"/>
      <c r="K914" s="2328">
        <v>4540</v>
      </c>
      <c r="L914" s="2329">
        <v>104.44065003920601</v>
      </c>
      <c r="M914" s="2330"/>
      <c r="N914" s="2325">
        <v>4540</v>
      </c>
      <c r="O914" s="2326">
        <v>1599.11913890964</v>
      </c>
      <c r="P914" s="2331"/>
      <c r="Q914" s="2328">
        <v>4540</v>
      </c>
      <c r="R914" s="2329">
        <v>126.116327905112</v>
      </c>
      <c r="S914" s="2330"/>
      <c r="T914" s="2325">
        <v>4540</v>
      </c>
      <c r="U914" s="2326">
        <v>3565.94165999807</v>
      </c>
      <c r="V914" s="2331"/>
      <c r="W914" s="2332">
        <v>4540</v>
      </c>
      <c r="X914" s="2329">
        <v>178.601556665869</v>
      </c>
      <c r="Y914" s="2330"/>
      <c r="Z914" s="2333">
        <v>4540</v>
      </c>
      <c r="AA914" s="2326">
        <v>2201.1577951703798</v>
      </c>
      <c r="AB914" s="2331"/>
      <c r="AC914" s="2332">
        <v>4540</v>
      </c>
      <c r="AD914" s="2329">
        <v>141.95834776743101</v>
      </c>
      <c r="AE914" s="2330"/>
      <c r="AF914" s="2334">
        <v>4540</v>
      </c>
      <c r="AG914" s="2335">
        <f t="shared" si="30"/>
        <v>1942.7292802099284</v>
      </c>
      <c r="AH914" s="2336"/>
      <c r="AI914" s="2334">
        <v>4540</v>
      </c>
      <c r="AJ914" s="2337">
        <f t="shared" si="31"/>
        <v>135.26370201845938</v>
      </c>
    </row>
    <row r="915" spans="2:36" x14ac:dyDescent="0.25">
      <c r="B915" s="2325">
        <v>4545</v>
      </c>
      <c r="C915" s="2326">
        <v>1392.9826825468499</v>
      </c>
      <c r="D915" s="2327"/>
      <c r="E915" s="2328">
        <v>4545</v>
      </c>
      <c r="F915" s="2329">
        <v>125.20011230504799</v>
      </c>
      <c r="G915" s="2330"/>
      <c r="H915" s="2325">
        <v>4545</v>
      </c>
      <c r="I915" s="2326">
        <v>954.43308765158599</v>
      </c>
      <c r="J915" s="2331"/>
      <c r="K915" s="2328">
        <v>4545</v>
      </c>
      <c r="L915" s="2329">
        <v>104.439314595794</v>
      </c>
      <c r="M915" s="2330"/>
      <c r="N915" s="2325">
        <v>4545</v>
      </c>
      <c r="O915" s="2326">
        <v>1599.11401453962</v>
      </c>
      <c r="P915" s="2331"/>
      <c r="Q915" s="2328">
        <v>4545</v>
      </c>
      <c r="R915" s="2329">
        <v>126.114895072913</v>
      </c>
      <c r="S915" s="2330"/>
      <c r="T915" s="2325">
        <v>4545</v>
      </c>
      <c r="U915" s="2326">
        <v>3565.9254084133099</v>
      </c>
      <c r="V915" s="2331"/>
      <c r="W915" s="2332">
        <v>4545</v>
      </c>
      <c r="X915" s="2329">
        <v>178.60013554019699</v>
      </c>
      <c r="Y915" s="2330"/>
      <c r="Z915" s="2333">
        <v>4545</v>
      </c>
      <c r="AA915" s="2326">
        <v>2201.3177644943999</v>
      </c>
      <c r="AB915" s="2331"/>
      <c r="AC915" s="2332">
        <v>4545</v>
      </c>
      <c r="AD915" s="2329">
        <v>141.96166781992699</v>
      </c>
      <c r="AE915" s="2330"/>
      <c r="AF915" s="2334">
        <v>4545</v>
      </c>
      <c r="AG915" s="2335">
        <f t="shared" si="30"/>
        <v>1942.7545915291532</v>
      </c>
      <c r="AH915" s="2336"/>
      <c r="AI915" s="2334">
        <v>4545</v>
      </c>
      <c r="AJ915" s="2337">
        <f t="shared" si="31"/>
        <v>135.26322506677579</v>
      </c>
    </row>
    <row r="916" spans="2:36" x14ac:dyDescent="0.25">
      <c r="B916" s="2325">
        <v>4550</v>
      </c>
      <c r="C916" s="2326">
        <v>1392.9782017677401</v>
      </c>
      <c r="D916" s="2327"/>
      <c r="E916" s="2328">
        <v>4550</v>
      </c>
      <c r="F916" s="2329">
        <v>125.198596895416</v>
      </c>
      <c r="G916" s="2330"/>
      <c r="H916" s="2325">
        <v>4550</v>
      </c>
      <c r="I916" s="2326">
        <v>954.42553165759</v>
      </c>
      <c r="J916" s="2331"/>
      <c r="K916" s="2328">
        <v>4550</v>
      </c>
      <c r="L916" s="2329">
        <v>104.43797915238299</v>
      </c>
      <c r="M916" s="2330"/>
      <c r="N916" s="2325">
        <v>4550</v>
      </c>
      <c r="O916" s="2326">
        <v>1599.10889016959</v>
      </c>
      <c r="P916" s="2331"/>
      <c r="Q916" s="2328">
        <v>4550</v>
      </c>
      <c r="R916" s="2329">
        <v>126.11346224071301</v>
      </c>
      <c r="S916" s="2330"/>
      <c r="T916" s="2325">
        <v>4550</v>
      </c>
      <c r="U916" s="2326">
        <v>3565.9091568285598</v>
      </c>
      <c r="V916" s="2331"/>
      <c r="W916" s="2332">
        <v>4550</v>
      </c>
      <c r="X916" s="2329">
        <v>178.598714414526</v>
      </c>
      <c r="Y916" s="2330"/>
      <c r="Z916" s="2333">
        <v>4550</v>
      </c>
      <c r="AA916" s="2326">
        <v>2201.4777338184199</v>
      </c>
      <c r="AB916" s="2331"/>
      <c r="AC916" s="2332">
        <v>4550</v>
      </c>
      <c r="AD916" s="2329">
        <v>141.964987872422</v>
      </c>
      <c r="AE916" s="2330"/>
      <c r="AF916" s="2334">
        <v>4550</v>
      </c>
      <c r="AG916" s="2335">
        <f t="shared" si="30"/>
        <v>1942.7799028483798</v>
      </c>
      <c r="AH916" s="2336"/>
      <c r="AI916" s="2334">
        <v>4550</v>
      </c>
      <c r="AJ916" s="2337">
        <f t="shared" si="31"/>
        <v>135.26274811509197</v>
      </c>
    </row>
    <row r="917" spans="2:36" x14ac:dyDescent="0.25">
      <c r="B917" s="2325">
        <v>4555</v>
      </c>
      <c r="C917" s="2326">
        <v>1392.97372098862</v>
      </c>
      <c r="D917" s="2327"/>
      <c r="E917" s="2328">
        <v>4555</v>
      </c>
      <c r="F917" s="2329">
        <v>125.19708148578501</v>
      </c>
      <c r="G917" s="2330"/>
      <c r="H917" s="2325">
        <v>4555</v>
      </c>
      <c r="I917" s="2326">
        <v>954.41797566359503</v>
      </c>
      <c r="J917" s="2331"/>
      <c r="K917" s="2328">
        <v>4555</v>
      </c>
      <c r="L917" s="2329">
        <v>104.436643708971</v>
      </c>
      <c r="M917" s="2330"/>
      <c r="N917" s="2325">
        <v>4555</v>
      </c>
      <c r="O917" s="2326">
        <v>1599.1037657995601</v>
      </c>
      <c r="P917" s="2331"/>
      <c r="Q917" s="2328">
        <v>4555</v>
      </c>
      <c r="R917" s="2329">
        <v>126.112029408514</v>
      </c>
      <c r="S917" s="2330"/>
      <c r="T917" s="2325">
        <v>4555</v>
      </c>
      <c r="U917" s="2326">
        <v>3565.8929052438002</v>
      </c>
      <c r="V917" s="2331"/>
      <c r="W917" s="2332">
        <v>4555</v>
      </c>
      <c r="X917" s="2329">
        <v>178.59729328885399</v>
      </c>
      <c r="Y917" s="2330"/>
      <c r="Z917" s="2333">
        <v>4555</v>
      </c>
      <c r="AA917" s="2326">
        <v>2201.6377031424399</v>
      </c>
      <c r="AB917" s="2331"/>
      <c r="AC917" s="2332">
        <v>4555</v>
      </c>
      <c r="AD917" s="2329">
        <v>141.96830792491801</v>
      </c>
      <c r="AE917" s="2330"/>
      <c r="AF917" s="2334">
        <v>4555</v>
      </c>
      <c r="AG917" s="2335">
        <f t="shared" si="30"/>
        <v>1942.805214167603</v>
      </c>
      <c r="AH917" s="2336"/>
      <c r="AI917" s="2334">
        <v>4555</v>
      </c>
      <c r="AJ917" s="2337">
        <f t="shared" si="31"/>
        <v>135.2622711634084</v>
      </c>
    </row>
    <row r="918" spans="2:36" x14ac:dyDescent="0.25">
      <c r="B918" s="2325">
        <v>4560</v>
      </c>
      <c r="C918" s="2326">
        <v>1392.96924020951</v>
      </c>
      <c r="D918" s="2327"/>
      <c r="E918" s="2328">
        <v>4560</v>
      </c>
      <c r="F918" s="2329">
        <v>125.19556607615399</v>
      </c>
      <c r="G918" s="2330"/>
      <c r="H918" s="2325">
        <v>4560</v>
      </c>
      <c r="I918" s="2326">
        <v>954.41041966959904</v>
      </c>
      <c r="J918" s="2331"/>
      <c r="K918" s="2328">
        <v>4560</v>
      </c>
      <c r="L918" s="2329">
        <v>104.435308265559</v>
      </c>
      <c r="M918" s="2330"/>
      <c r="N918" s="2325">
        <v>4560</v>
      </c>
      <c r="O918" s="2326">
        <v>1599.0986414295401</v>
      </c>
      <c r="P918" s="2331"/>
      <c r="Q918" s="2328">
        <v>4560</v>
      </c>
      <c r="R918" s="2329">
        <v>126.110596576315</v>
      </c>
      <c r="S918" s="2330"/>
      <c r="T918" s="2325">
        <v>4560</v>
      </c>
      <c r="U918" s="2326">
        <v>3565.8766536590401</v>
      </c>
      <c r="V918" s="2331"/>
      <c r="W918" s="2332">
        <v>4560</v>
      </c>
      <c r="X918" s="2329">
        <v>178.59587216318201</v>
      </c>
      <c r="Y918" s="2330"/>
      <c r="Z918" s="2333">
        <v>4560</v>
      </c>
      <c r="AA918" s="2326">
        <v>2201.79767246646</v>
      </c>
      <c r="AB918" s="2331"/>
      <c r="AC918" s="2332">
        <v>4560</v>
      </c>
      <c r="AD918" s="2329">
        <v>141.97162797741299</v>
      </c>
      <c r="AE918" s="2330"/>
      <c r="AF918" s="2334">
        <v>4560</v>
      </c>
      <c r="AG918" s="2335">
        <f t="shared" si="30"/>
        <v>1942.8305254868296</v>
      </c>
      <c r="AH918" s="2336"/>
      <c r="AI918" s="2334">
        <v>4560</v>
      </c>
      <c r="AJ918" s="2337">
        <f t="shared" si="31"/>
        <v>135.26179421172461</v>
      </c>
    </row>
    <row r="919" spans="2:36" x14ac:dyDescent="0.25">
      <c r="B919" s="2325">
        <v>4565</v>
      </c>
      <c r="C919" s="2326">
        <v>1392.9647594303899</v>
      </c>
      <c r="D919" s="2327"/>
      <c r="E919" s="2328">
        <v>4565</v>
      </c>
      <c r="F919" s="2329">
        <v>125.194050666523</v>
      </c>
      <c r="G919" s="2330"/>
      <c r="H919" s="2325">
        <v>4565</v>
      </c>
      <c r="I919" s="2326">
        <v>954.40286367560304</v>
      </c>
      <c r="J919" s="2331"/>
      <c r="K919" s="2328">
        <v>4565</v>
      </c>
      <c r="L919" s="2329">
        <v>104.433972822147</v>
      </c>
      <c r="M919" s="2330"/>
      <c r="N919" s="2325">
        <v>4565</v>
      </c>
      <c r="O919" s="2326">
        <v>1599.0935170595101</v>
      </c>
      <c r="P919" s="2331"/>
      <c r="Q919" s="2328">
        <v>4565</v>
      </c>
      <c r="R919" s="2329">
        <v>126.109163744116</v>
      </c>
      <c r="S919" s="2330"/>
      <c r="T919" s="2325">
        <v>4565</v>
      </c>
      <c r="U919" s="2326">
        <v>3565.8604020742901</v>
      </c>
      <c r="V919" s="2331"/>
      <c r="W919" s="2332">
        <v>4565</v>
      </c>
      <c r="X919" s="2329">
        <v>178.59445103751</v>
      </c>
      <c r="Y919" s="2330"/>
      <c r="Z919" s="2333">
        <v>4565</v>
      </c>
      <c r="AA919" s="2326">
        <v>2201.95764179049</v>
      </c>
      <c r="AB919" s="2331"/>
      <c r="AC919" s="2332">
        <v>4565</v>
      </c>
      <c r="AD919" s="2329">
        <v>141.974948029909</v>
      </c>
      <c r="AE919" s="2330"/>
      <c r="AF919" s="2334">
        <v>4565</v>
      </c>
      <c r="AG919" s="2335">
        <f t="shared" si="30"/>
        <v>1942.8558368060567</v>
      </c>
      <c r="AH919" s="2336"/>
      <c r="AI919" s="2334">
        <v>4565</v>
      </c>
      <c r="AJ919" s="2337">
        <f t="shared" si="31"/>
        <v>135.26131726004101</v>
      </c>
    </row>
    <row r="920" spans="2:36" x14ac:dyDescent="0.25">
      <c r="B920" s="2325">
        <v>4570</v>
      </c>
      <c r="C920" s="2326">
        <v>1394.5966030872603</v>
      </c>
      <c r="D920" s="2327"/>
      <c r="E920" s="2328">
        <v>4570</v>
      </c>
      <c r="F920" s="2329">
        <v>125.74586258459885</v>
      </c>
      <c r="G920" s="2330"/>
      <c r="H920" s="2325">
        <v>4570</v>
      </c>
      <c r="I920" s="2326">
        <v>957.15424504372311</v>
      </c>
      <c r="J920" s="2331"/>
      <c r="K920" s="2328">
        <v>4570</v>
      </c>
      <c r="L920" s="2329">
        <v>104.92025116521489</v>
      </c>
      <c r="M920" s="2330"/>
      <c r="N920" s="2325">
        <v>4570</v>
      </c>
      <c r="O920" s="2326">
        <v>1600.9594668822779</v>
      </c>
      <c r="P920" s="2331"/>
      <c r="Q920" s="2328">
        <v>4570</v>
      </c>
      <c r="R920" s="2329">
        <v>126.63090455806397</v>
      </c>
      <c r="S920" s="2330"/>
      <c r="T920" s="2325">
        <v>4570</v>
      </c>
      <c r="U920" s="2326">
        <v>3571.7764365267658</v>
      </c>
      <c r="V920" s="2331"/>
      <c r="W920" s="2332">
        <v>4570</v>
      </c>
      <c r="X920" s="2329">
        <v>179.11189667026804</v>
      </c>
      <c r="Y920" s="2330"/>
      <c r="Z920" s="2333">
        <v>4570</v>
      </c>
      <c r="AA920" s="2326">
        <v>2143.7291082881866</v>
      </c>
      <c r="AB920" s="2331"/>
      <c r="AC920" s="2332">
        <v>4570</v>
      </c>
      <c r="AD920" s="2329">
        <v>140.76657076361789</v>
      </c>
      <c r="AE920" s="2330"/>
      <c r="AF920" s="2334">
        <v>4570</v>
      </c>
      <c r="AG920" s="2335">
        <f t="shared" si="30"/>
        <v>1933.643171965643</v>
      </c>
      <c r="AH920" s="2336"/>
      <c r="AI920" s="2334">
        <v>4570</v>
      </c>
      <c r="AJ920" s="2337">
        <f t="shared" si="31"/>
        <v>135.43509714835272</v>
      </c>
    </row>
    <row r="921" spans="2:36" x14ac:dyDescent="0.25">
      <c r="B921" s="2325">
        <v>4575</v>
      </c>
      <c r="C921" s="2326">
        <v>1394.3487601379968</v>
      </c>
      <c r="D921" s="2327"/>
      <c r="E921" s="2328">
        <v>4575</v>
      </c>
      <c r="F921" s="2329">
        <v>125.66217703437707</v>
      </c>
      <c r="G921" s="2330"/>
      <c r="H921" s="2325">
        <v>4575</v>
      </c>
      <c r="I921" s="2326">
        <v>956.73699945120518</v>
      </c>
      <c r="J921" s="2331"/>
      <c r="K921" s="2328">
        <v>4575</v>
      </c>
      <c r="L921" s="2329">
        <v>104.84650687568335</v>
      </c>
      <c r="M921" s="2330"/>
      <c r="N921" s="2325">
        <v>4575</v>
      </c>
      <c r="O921" s="2326">
        <v>1600.6764946418962</v>
      </c>
      <c r="P921" s="2331"/>
      <c r="Q921" s="2328">
        <v>4575</v>
      </c>
      <c r="R921" s="2329">
        <v>126.55178229806573</v>
      </c>
      <c r="S921" s="2330"/>
      <c r="T921" s="2325">
        <v>4575</v>
      </c>
      <c r="U921" s="2326">
        <v>3570.8818366963005</v>
      </c>
      <c r="V921" s="2331"/>
      <c r="W921" s="2332">
        <v>4575</v>
      </c>
      <c r="X921" s="2329">
        <v>179.03347494464205</v>
      </c>
      <c r="Y921" s="2330"/>
      <c r="Z921" s="2333">
        <v>4575</v>
      </c>
      <c r="AA921" s="2326">
        <v>2152.5269203735252</v>
      </c>
      <c r="AB921" s="2331"/>
      <c r="AC921" s="2332">
        <v>4575</v>
      </c>
      <c r="AD921" s="2329">
        <v>140.94897058074733</v>
      </c>
      <c r="AE921" s="2330"/>
      <c r="AF921" s="2334">
        <v>4575</v>
      </c>
      <c r="AG921" s="2335">
        <f t="shared" si="30"/>
        <v>1935.0342022601849</v>
      </c>
      <c r="AH921" s="2336"/>
      <c r="AI921" s="2334">
        <v>4575</v>
      </c>
      <c r="AJ921" s="2337">
        <f t="shared" si="31"/>
        <v>135.4085823467031</v>
      </c>
    </row>
    <row r="922" spans="2:36" x14ac:dyDescent="0.25">
      <c r="B922" s="2325">
        <v>4580</v>
      </c>
      <c r="C922" s="2326">
        <v>1394.1023172866308</v>
      </c>
      <c r="D922" s="2327"/>
      <c r="E922" s="2328">
        <v>4580</v>
      </c>
      <c r="F922" s="2329">
        <v>125.57882950465842</v>
      </c>
      <c r="G922" s="2330"/>
      <c r="H922" s="2325">
        <v>4580</v>
      </c>
      <c r="I922" s="2326">
        <v>956.32141978143625</v>
      </c>
      <c r="J922" s="2331"/>
      <c r="K922" s="2328">
        <v>4580</v>
      </c>
      <c r="L922" s="2329">
        <v>104.77305748802713</v>
      </c>
      <c r="M922" s="2330"/>
      <c r="N922" s="2325">
        <v>4580</v>
      </c>
      <c r="O922" s="2326">
        <v>1600.3946542904778</v>
      </c>
      <c r="P922" s="2331"/>
      <c r="Q922" s="2328">
        <v>4580</v>
      </c>
      <c r="R922" s="2329">
        <v>126.47297652710739</v>
      </c>
      <c r="S922" s="2330"/>
      <c r="T922" s="2325">
        <v>4580</v>
      </c>
      <c r="U922" s="2326">
        <v>3569.9879995347269</v>
      </c>
      <c r="V922" s="2331"/>
      <c r="W922" s="2332">
        <v>4580</v>
      </c>
      <c r="X922" s="2329">
        <v>178.9553130326903</v>
      </c>
      <c r="Y922" s="2330"/>
      <c r="Z922" s="2333">
        <v>4580</v>
      </c>
      <c r="AA922" s="2326">
        <v>2161.3252331947042</v>
      </c>
      <c r="AB922" s="2331"/>
      <c r="AC922" s="2332">
        <v>4580</v>
      </c>
      <c r="AD922" s="2329">
        <v>141.13157346800031</v>
      </c>
      <c r="AE922" s="2330"/>
      <c r="AF922" s="2334">
        <v>4580</v>
      </c>
      <c r="AG922" s="2335">
        <f t="shared" si="30"/>
        <v>1936.4263248175951</v>
      </c>
      <c r="AH922" s="2336"/>
      <c r="AI922" s="2334">
        <v>4580</v>
      </c>
      <c r="AJ922" s="2337">
        <f t="shared" si="31"/>
        <v>135.38235000409671</v>
      </c>
    </row>
    <row r="923" spans="2:36" x14ac:dyDescent="0.25">
      <c r="B923" s="2325">
        <v>4585</v>
      </c>
      <c r="C923" s="2326">
        <v>1392.9602786512701</v>
      </c>
      <c r="D923" s="2327"/>
      <c r="E923" s="2328">
        <v>4585</v>
      </c>
      <c r="F923" s="2329">
        <v>125.19253525689101</v>
      </c>
      <c r="G923" s="2330"/>
      <c r="H923" s="2325">
        <v>4585</v>
      </c>
      <c r="I923" s="2326">
        <v>954.39530768160705</v>
      </c>
      <c r="J923" s="2331"/>
      <c r="K923" s="2328">
        <v>4585</v>
      </c>
      <c r="L923" s="2329">
        <v>104.432637378735</v>
      </c>
      <c r="M923" s="2330"/>
      <c r="N923" s="2325">
        <v>4585</v>
      </c>
      <c r="O923" s="2326">
        <v>1599.0883926894901</v>
      </c>
      <c r="P923" s="2331"/>
      <c r="Q923" s="2328">
        <v>4585</v>
      </c>
      <c r="R923" s="2329">
        <v>126.107730911917</v>
      </c>
      <c r="S923" s="2330"/>
      <c r="T923" s="2325">
        <v>4585</v>
      </c>
      <c r="U923" s="2326">
        <v>3565.84415048953</v>
      </c>
      <c r="V923" s="2331"/>
      <c r="W923" s="2332">
        <v>4585</v>
      </c>
      <c r="X923" s="2329">
        <v>178.59302991183799</v>
      </c>
      <c r="Y923" s="2330"/>
      <c r="Z923" s="2333">
        <v>4585</v>
      </c>
      <c r="AA923" s="2326">
        <v>2202.1176111145101</v>
      </c>
      <c r="AB923" s="2331"/>
      <c r="AC923" s="2332">
        <v>4585</v>
      </c>
      <c r="AD923" s="2329">
        <v>141.97826808240401</v>
      </c>
      <c r="AE923" s="2330"/>
      <c r="AF923" s="2334">
        <v>4585</v>
      </c>
      <c r="AG923" s="2335">
        <f t="shared" si="30"/>
        <v>1942.8811481252815</v>
      </c>
      <c r="AH923" s="2336"/>
      <c r="AI923" s="2334">
        <v>4585</v>
      </c>
      <c r="AJ923" s="2337">
        <f t="shared" si="31"/>
        <v>135.26084030835699</v>
      </c>
    </row>
    <row r="924" spans="2:36" x14ac:dyDescent="0.25">
      <c r="B924" s="2325">
        <v>4590</v>
      </c>
      <c r="C924" s="2326">
        <v>1392.95579787216</v>
      </c>
      <c r="D924" s="2327"/>
      <c r="E924" s="2328">
        <v>4590</v>
      </c>
      <c r="F924" s="2329">
        <v>125.19101984725999</v>
      </c>
      <c r="G924" s="2330"/>
      <c r="H924" s="2325">
        <v>4590</v>
      </c>
      <c r="I924" s="2326">
        <v>954.38775168761094</v>
      </c>
      <c r="J924" s="2331"/>
      <c r="K924" s="2328">
        <v>4590</v>
      </c>
      <c r="L924" s="2329">
        <v>104.43130193532301</v>
      </c>
      <c r="M924" s="2330"/>
      <c r="N924" s="2325">
        <v>4590</v>
      </c>
      <c r="O924" s="2326">
        <v>1599.0832683194601</v>
      </c>
      <c r="P924" s="2331"/>
      <c r="Q924" s="2328">
        <v>4590</v>
      </c>
      <c r="R924" s="2329">
        <v>126.10629807971701</v>
      </c>
      <c r="S924" s="2330"/>
      <c r="T924" s="2325">
        <v>4590</v>
      </c>
      <c r="U924" s="2326">
        <v>3565.8278989047799</v>
      </c>
      <c r="V924" s="2331"/>
      <c r="W924" s="2332">
        <v>4590</v>
      </c>
      <c r="X924" s="2329">
        <v>178.59160878616601</v>
      </c>
      <c r="Y924" s="2330"/>
      <c r="Z924" s="2333">
        <v>4590</v>
      </c>
      <c r="AA924" s="2326">
        <v>2202.2775804385301</v>
      </c>
      <c r="AB924" s="2331"/>
      <c r="AC924" s="2332">
        <v>4590</v>
      </c>
      <c r="AD924" s="2329">
        <v>141.98158813489999</v>
      </c>
      <c r="AE924" s="2330"/>
      <c r="AF924" s="2334">
        <v>4590</v>
      </c>
      <c r="AG924" s="2335">
        <f t="shared" si="30"/>
        <v>1942.9064594445081</v>
      </c>
      <c r="AH924" s="2336"/>
      <c r="AI924" s="2334">
        <v>4590</v>
      </c>
      <c r="AJ924" s="2337">
        <f t="shared" si="31"/>
        <v>135.2603633566732</v>
      </c>
    </row>
    <row r="925" spans="2:36" x14ac:dyDescent="0.25">
      <c r="B925" s="2325">
        <v>4595</v>
      </c>
      <c r="C925" s="2326">
        <v>1392.95131709304</v>
      </c>
      <c r="D925" s="2327"/>
      <c r="E925" s="2328">
        <v>4595</v>
      </c>
      <c r="F925" s="2329">
        <v>125.189504437629</v>
      </c>
      <c r="G925" s="2330"/>
      <c r="H925" s="2325">
        <v>4595</v>
      </c>
      <c r="I925" s="2326">
        <v>954.38019569361597</v>
      </c>
      <c r="J925" s="2331"/>
      <c r="K925" s="2328">
        <v>4595</v>
      </c>
      <c r="L925" s="2329">
        <v>104.429966491911</v>
      </c>
      <c r="M925" s="2330"/>
      <c r="N925" s="2325">
        <v>4595</v>
      </c>
      <c r="O925" s="2326">
        <v>1599.0781439494399</v>
      </c>
      <c r="P925" s="2331"/>
      <c r="Q925" s="2328">
        <v>4595</v>
      </c>
      <c r="R925" s="2329">
        <v>126.10486524751801</v>
      </c>
      <c r="S925" s="2330"/>
      <c r="T925" s="2325">
        <v>4595</v>
      </c>
      <c r="U925" s="2326">
        <v>3565.8116473200198</v>
      </c>
      <c r="V925" s="2331"/>
      <c r="W925" s="2332">
        <v>4595</v>
      </c>
      <c r="X925" s="2329">
        <v>178.59018766049499</v>
      </c>
      <c r="Y925" s="2330"/>
      <c r="Z925" s="2333">
        <v>4595</v>
      </c>
      <c r="AA925" s="2326">
        <v>2202.4375497625501</v>
      </c>
      <c r="AB925" s="2331"/>
      <c r="AC925" s="2332">
        <v>4595</v>
      </c>
      <c r="AD925" s="2329">
        <v>141.98490818739501</v>
      </c>
      <c r="AE925" s="2330"/>
      <c r="AF925" s="2334">
        <v>4595</v>
      </c>
      <c r="AG925" s="2335">
        <f t="shared" si="30"/>
        <v>1942.9317707637333</v>
      </c>
      <c r="AH925" s="2336"/>
      <c r="AI925" s="2334">
        <v>4595</v>
      </c>
      <c r="AJ925" s="2337">
        <f t="shared" si="31"/>
        <v>135.2598864049896</v>
      </c>
    </row>
    <row r="926" spans="2:36" x14ac:dyDescent="0.25">
      <c r="B926" s="2325">
        <v>4600</v>
      </c>
      <c r="C926" s="2326">
        <v>1392.9468363139299</v>
      </c>
      <c r="D926" s="2327"/>
      <c r="E926" s="2328">
        <v>4600</v>
      </c>
      <c r="F926" s="2329">
        <v>125.187989027998</v>
      </c>
      <c r="G926" s="2330"/>
      <c r="H926" s="2325">
        <v>4600</v>
      </c>
      <c r="I926" s="2326">
        <v>954.37263969961998</v>
      </c>
      <c r="J926" s="2331"/>
      <c r="K926" s="2328">
        <v>4600</v>
      </c>
      <c r="L926" s="2329">
        <v>104.428631048499</v>
      </c>
      <c r="M926" s="2330"/>
      <c r="N926" s="2325">
        <v>4600</v>
      </c>
      <c r="O926" s="2326">
        <v>1599.0730195794099</v>
      </c>
      <c r="P926" s="2331"/>
      <c r="Q926" s="2328">
        <v>4600</v>
      </c>
      <c r="R926" s="2329">
        <v>126.10343241531901</v>
      </c>
      <c r="S926" s="2330"/>
      <c r="T926" s="2325">
        <v>4600</v>
      </c>
      <c r="U926" s="2326">
        <v>3565.7953957352602</v>
      </c>
      <c r="V926" s="2331"/>
      <c r="W926" s="2332">
        <v>4600</v>
      </c>
      <c r="X926" s="2329">
        <v>178.58876653482301</v>
      </c>
      <c r="Y926" s="2330"/>
      <c r="Z926" s="2333">
        <v>4600</v>
      </c>
      <c r="AA926" s="2326">
        <v>2202.5975190865702</v>
      </c>
      <c r="AB926" s="2331"/>
      <c r="AC926" s="2332">
        <v>4600</v>
      </c>
      <c r="AD926" s="2329">
        <v>141.98822823989099</v>
      </c>
      <c r="AE926" s="2330"/>
      <c r="AF926" s="2334">
        <v>4600</v>
      </c>
      <c r="AG926" s="2335">
        <f t="shared" si="30"/>
        <v>1942.9570820829581</v>
      </c>
      <c r="AH926" s="2336"/>
      <c r="AI926" s="2334">
        <v>4600</v>
      </c>
      <c r="AJ926" s="2337">
        <f t="shared" si="31"/>
        <v>135.25940945330598</v>
      </c>
    </row>
    <row r="927" spans="2:36" x14ac:dyDescent="0.25">
      <c r="B927" s="2325">
        <v>4605</v>
      </c>
      <c r="C927" s="2326">
        <v>1392.9423555348101</v>
      </c>
      <c r="D927" s="2327"/>
      <c r="E927" s="2328">
        <v>4605</v>
      </c>
      <c r="F927" s="2329">
        <v>125.18647361836599</v>
      </c>
      <c r="G927" s="2330"/>
      <c r="H927" s="2325">
        <v>4605</v>
      </c>
      <c r="I927" s="2326">
        <v>954.36508370562399</v>
      </c>
      <c r="J927" s="2331"/>
      <c r="K927" s="2328">
        <v>4605</v>
      </c>
      <c r="L927" s="2329">
        <v>104.427295605087</v>
      </c>
      <c r="M927" s="2330"/>
      <c r="N927" s="2325">
        <v>4605</v>
      </c>
      <c r="O927" s="2326">
        <v>1599.0678952093799</v>
      </c>
      <c r="P927" s="2331"/>
      <c r="Q927" s="2328">
        <v>4605</v>
      </c>
      <c r="R927" s="2329">
        <v>126.10199958312</v>
      </c>
      <c r="S927" s="2330"/>
      <c r="T927" s="2325">
        <v>4605</v>
      </c>
      <c r="U927" s="2326">
        <v>3565.7791441505101</v>
      </c>
      <c r="V927" s="2331"/>
      <c r="W927" s="2332">
        <v>4605</v>
      </c>
      <c r="X927" s="2329">
        <v>178.587345409151</v>
      </c>
      <c r="Y927" s="2330"/>
      <c r="Z927" s="2333">
        <v>4605</v>
      </c>
      <c r="AA927" s="2326">
        <v>2202.7574884105902</v>
      </c>
      <c r="AB927" s="2331"/>
      <c r="AC927" s="2332">
        <v>4605</v>
      </c>
      <c r="AD927" s="2329">
        <v>141.991548292386</v>
      </c>
      <c r="AE927" s="2330"/>
      <c r="AF927" s="2334">
        <v>4605</v>
      </c>
      <c r="AG927" s="2335">
        <f t="shared" si="30"/>
        <v>1942.9823934021829</v>
      </c>
      <c r="AH927" s="2336"/>
      <c r="AI927" s="2334">
        <v>4605</v>
      </c>
      <c r="AJ927" s="2337">
        <f t="shared" si="31"/>
        <v>135.25893250162201</v>
      </c>
    </row>
    <row r="928" spans="2:36" x14ac:dyDescent="0.25">
      <c r="B928" s="2325">
        <v>4610</v>
      </c>
      <c r="C928" s="2326">
        <v>1392.9378747557</v>
      </c>
      <c r="D928" s="2327"/>
      <c r="E928" s="2328">
        <v>4610</v>
      </c>
      <c r="F928" s="2329">
        <v>125.184958208735</v>
      </c>
      <c r="G928" s="2330"/>
      <c r="H928" s="2325">
        <v>4610</v>
      </c>
      <c r="I928" s="2326">
        <v>954.35752771162799</v>
      </c>
      <c r="J928" s="2331"/>
      <c r="K928" s="2328">
        <v>4610</v>
      </c>
      <c r="L928" s="2329">
        <v>104.42596016167499</v>
      </c>
      <c r="M928" s="2330"/>
      <c r="N928" s="2325">
        <v>4610</v>
      </c>
      <c r="O928" s="2326">
        <v>1599.0627708393599</v>
      </c>
      <c r="P928" s="2331"/>
      <c r="Q928" s="2328">
        <v>4610</v>
      </c>
      <c r="R928" s="2329">
        <v>126.10056675092</v>
      </c>
      <c r="S928" s="2330"/>
      <c r="T928" s="2325">
        <v>4610</v>
      </c>
      <c r="U928" s="2326">
        <v>3565.76289256575</v>
      </c>
      <c r="V928" s="2331"/>
      <c r="W928" s="2332">
        <v>4610</v>
      </c>
      <c r="X928" s="2329">
        <v>178.58592428347899</v>
      </c>
      <c r="Y928" s="2330"/>
      <c r="Z928" s="2333">
        <v>4610</v>
      </c>
      <c r="AA928" s="2326">
        <v>2202.9174577346098</v>
      </c>
      <c r="AB928" s="2331"/>
      <c r="AC928" s="2332">
        <v>4610</v>
      </c>
      <c r="AD928" s="2329">
        <v>141.99486834488201</v>
      </c>
      <c r="AE928" s="2330"/>
      <c r="AF928" s="2334">
        <v>4610</v>
      </c>
      <c r="AG928" s="2335">
        <f t="shared" si="30"/>
        <v>1943.0077047214095</v>
      </c>
      <c r="AH928" s="2336"/>
      <c r="AI928" s="2334">
        <v>4610</v>
      </c>
      <c r="AJ928" s="2337">
        <f t="shared" si="31"/>
        <v>135.25845554993819</v>
      </c>
    </row>
    <row r="929" spans="2:36" x14ac:dyDescent="0.25">
      <c r="B929" s="2325">
        <v>4615</v>
      </c>
      <c r="C929" s="2326">
        <v>1392.93339397658</v>
      </c>
      <c r="D929" s="2327"/>
      <c r="E929" s="2328">
        <v>4615</v>
      </c>
      <c r="F929" s="2329">
        <v>125.183442799104</v>
      </c>
      <c r="G929" s="2330"/>
      <c r="H929" s="2325">
        <v>4615</v>
      </c>
      <c r="I929" s="2326">
        <v>954.349971717632</v>
      </c>
      <c r="J929" s="2331"/>
      <c r="K929" s="2328">
        <v>4615</v>
      </c>
      <c r="L929" s="2329">
        <v>104.424624718263</v>
      </c>
      <c r="M929" s="2330"/>
      <c r="N929" s="2325">
        <v>4615</v>
      </c>
      <c r="O929" s="2326">
        <v>1599.0576464693299</v>
      </c>
      <c r="P929" s="2331"/>
      <c r="Q929" s="2328">
        <v>4615</v>
      </c>
      <c r="R929" s="2329">
        <v>126.09913391872099</v>
      </c>
      <c r="S929" s="2330"/>
      <c r="T929" s="2325">
        <v>4615</v>
      </c>
      <c r="U929" s="2326">
        <v>3565.7466409809999</v>
      </c>
      <c r="V929" s="2331"/>
      <c r="W929" s="2332">
        <v>4615</v>
      </c>
      <c r="X929" s="2329">
        <v>178.58450315780701</v>
      </c>
      <c r="Y929" s="2330"/>
      <c r="Z929" s="2333">
        <v>4615</v>
      </c>
      <c r="AA929" s="2326">
        <v>2203.0774270586398</v>
      </c>
      <c r="AB929" s="2331"/>
      <c r="AC929" s="2332">
        <v>4615</v>
      </c>
      <c r="AD929" s="2329">
        <v>141.99818839737799</v>
      </c>
      <c r="AE929" s="2330"/>
      <c r="AF929" s="2334">
        <v>4615</v>
      </c>
      <c r="AG929" s="2335">
        <f t="shared" si="30"/>
        <v>1943.0330160406363</v>
      </c>
      <c r="AH929" s="2336"/>
      <c r="AI929" s="2334">
        <v>4615</v>
      </c>
      <c r="AJ929" s="2337">
        <f t="shared" si="31"/>
        <v>135.25797859825462</v>
      </c>
    </row>
    <row r="930" spans="2:36" x14ac:dyDescent="0.25">
      <c r="B930" s="2325">
        <v>4620</v>
      </c>
      <c r="C930" s="2326">
        <v>1392.9289131974599</v>
      </c>
      <c r="D930" s="2327"/>
      <c r="E930" s="2328">
        <v>4620</v>
      </c>
      <c r="F930" s="2329">
        <v>125.181927389473</v>
      </c>
      <c r="G930" s="2330"/>
      <c r="H930" s="2325">
        <v>4620</v>
      </c>
      <c r="I930" s="2326">
        <v>954.34241572363703</v>
      </c>
      <c r="J930" s="2331"/>
      <c r="K930" s="2328">
        <v>4620</v>
      </c>
      <c r="L930" s="2329">
        <v>104.423289274851</v>
      </c>
      <c r="M930" s="2330"/>
      <c r="N930" s="2325">
        <v>4620</v>
      </c>
      <c r="O930" s="2326">
        <v>1599.05252209931</v>
      </c>
      <c r="P930" s="2331"/>
      <c r="Q930" s="2328">
        <v>4620</v>
      </c>
      <c r="R930" s="2329">
        <v>126.09770108652199</v>
      </c>
      <c r="S930" s="2330"/>
      <c r="T930" s="2325">
        <v>4620</v>
      </c>
      <c r="U930" s="2326">
        <v>3565.7303893962398</v>
      </c>
      <c r="V930" s="2331"/>
      <c r="W930" s="2332">
        <v>4620</v>
      </c>
      <c r="X930" s="2329">
        <v>178.583082032135</v>
      </c>
      <c r="Y930" s="2330"/>
      <c r="Z930" s="2333">
        <v>4620</v>
      </c>
      <c r="AA930" s="2326">
        <v>2203.2373963826599</v>
      </c>
      <c r="AB930" s="2331"/>
      <c r="AC930" s="2332">
        <v>4620</v>
      </c>
      <c r="AD930" s="2329">
        <v>142.001508449873</v>
      </c>
      <c r="AE930" s="2330"/>
      <c r="AF930" s="2334">
        <v>4620</v>
      </c>
      <c r="AG930" s="2335">
        <f t="shared" si="30"/>
        <v>1943.0583273598611</v>
      </c>
      <c r="AH930" s="2336"/>
      <c r="AI930" s="2334">
        <v>4620</v>
      </c>
      <c r="AJ930" s="2337">
        <f t="shared" si="31"/>
        <v>135.2575016465708</v>
      </c>
    </row>
    <row r="931" spans="2:36" x14ac:dyDescent="0.25">
      <c r="B931" s="2325">
        <v>4625</v>
      </c>
      <c r="C931" s="2326">
        <v>1392.9244324183501</v>
      </c>
      <c r="D931" s="2327"/>
      <c r="E931" s="2328">
        <v>4625</v>
      </c>
      <c r="F931" s="2329">
        <v>125.180411979841</v>
      </c>
      <c r="G931" s="2330"/>
      <c r="H931" s="2325">
        <v>4625</v>
      </c>
      <c r="I931" s="2326">
        <v>954.33485972964104</v>
      </c>
      <c r="J931" s="2331"/>
      <c r="K931" s="2328">
        <v>4625</v>
      </c>
      <c r="L931" s="2329">
        <v>104.421953831439</v>
      </c>
      <c r="M931" s="2330"/>
      <c r="N931" s="2325">
        <v>4625</v>
      </c>
      <c r="O931" s="2326">
        <v>1599.04739772928</v>
      </c>
      <c r="P931" s="2331"/>
      <c r="Q931" s="2328">
        <v>4625</v>
      </c>
      <c r="R931" s="2329">
        <v>126.09626825432299</v>
      </c>
      <c r="S931" s="2330"/>
      <c r="T931" s="2325">
        <v>4625</v>
      </c>
      <c r="U931" s="2326">
        <v>3565.7141378114902</v>
      </c>
      <c r="V931" s="2331"/>
      <c r="W931" s="2332">
        <v>4625</v>
      </c>
      <c r="X931" s="2329">
        <v>178.58166090646299</v>
      </c>
      <c r="Y931" s="2330"/>
      <c r="Z931" s="2333">
        <v>4625</v>
      </c>
      <c r="AA931" s="2326">
        <v>2203.3973657066799</v>
      </c>
      <c r="AB931" s="2331"/>
      <c r="AC931" s="2332">
        <v>4625</v>
      </c>
      <c r="AD931" s="2329">
        <v>142.00482850236901</v>
      </c>
      <c r="AE931" s="2330"/>
      <c r="AF931" s="2334">
        <v>4625</v>
      </c>
      <c r="AG931" s="2335">
        <f t="shared" si="30"/>
        <v>1943.0836386790882</v>
      </c>
      <c r="AH931" s="2336"/>
      <c r="AI931" s="2334">
        <v>4625</v>
      </c>
      <c r="AJ931" s="2337">
        <f t="shared" si="31"/>
        <v>135.25702469488698</v>
      </c>
    </row>
    <row r="932" spans="2:36" x14ac:dyDescent="0.25">
      <c r="B932" s="2325">
        <v>4630</v>
      </c>
      <c r="C932" s="2326">
        <v>1392.91995163923</v>
      </c>
      <c r="D932" s="2327"/>
      <c r="E932" s="2328">
        <v>4630</v>
      </c>
      <c r="F932" s="2329">
        <v>125.17889657021</v>
      </c>
      <c r="G932" s="2330"/>
      <c r="H932" s="2325">
        <v>4630</v>
      </c>
      <c r="I932" s="2326">
        <v>954.32730373564505</v>
      </c>
      <c r="J932" s="2331"/>
      <c r="K932" s="2328">
        <v>4630</v>
      </c>
      <c r="L932" s="2329">
        <v>104.42061838802699</v>
      </c>
      <c r="M932" s="2330"/>
      <c r="N932" s="2325">
        <v>4630</v>
      </c>
      <c r="O932" s="2326">
        <v>1599.04227335925</v>
      </c>
      <c r="P932" s="2331"/>
      <c r="Q932" s="2328">
        <v>4630</v>
      </c>
      <c r="R932" s="2329">
        <v>126.094835422123</v>
      </c>
      <c r="S932" s="2330"/>
      <c r="T932" s="2325">
        <v>4630</v>
      </c>
      <c r="U932" s="2326">
        <v>3565.6978862267301</v>
      </c>
      <c r="V932" s="2331"/>
      <c r="W932" s="2332">
        <v>4630</v>
      </c>
      <c r="X932" s="2329">
        <v>178.580239780792</v>
      </c>
      <c r="Y932" s="2330"/>
      <c r="Z932" s="2333">
        <v>4630</v>
      </c>
      <c r="AA932" s="2326">
        <v>2203.5573350307</v>
      </c>
      <c r="AB932" s="2331"/>
      <c r="AC932" s="2332">
        <v>4630</v>
      </c>
      <c r="AD932" s="2329">
        <v>142.00814855486399</v>
      </c>
      <c r="AE932" s="2330"/>
      <c r="AF932" s="2334">
        <v>4630</v>
      </c>
      <c r="AG932" s="2335">
        <f t="shared" si="30"/>
        <v>1943.1089499983111</v>
      </c>
      <c r="AH932" s="2336"/>
      <c r="AI932" s="2334">
        <v>4630</v>
      </c>
      <c r="AJ932" s="2337">
        <f t="shared" si="31"/>
        <v>135.25654774320319</v>
      </c>
    </row>
    <row r="933" spans="2:36" x14ac:dyDescent="0.25">
      <c r="B933" s="2325">
        <v>4635</v>
      </c>
      <c r="C933" s="2326">
        <v>1394.5966030872603</v>
      </c>
      <c r="D933" s="2327"/>
      <c r="E933" s="2328">
        <v>4635</v>
      </c>
      <c r="F933" s="2329">
        <v>125.74586258459885</v>
      </c>
      <c r="G933" s="2330"/>
      <c r="H933" s="2325">
        <v>4635</v>
      </c>
      <c r="I933" s="2326">
        <v>957.15424504372311</v>
      </c>
      <c r="J933" s="2331"/>
      <c r="K933" s="2328">
        <v>4635</v>
      </c>
      <c r="L933" s="2329">
        <v>104.92025116521489</v>
      </c>
      <c r="M933" s="2330"/>
      <c r="N933" s="2325">
        <v>4635</v>
      </c>
      <c r="O933" s="2326">
        <v>1600.9594668822779</v>
      </c>
      <c r="P933" s="2331"/>
      <c r="Q933" s="2328">
        <v>4635</v>
      </c>
      <c r="R933" s="2329">
        <v>126.63090455806397</v>
      </c>
      <c r="S933" s="2330"/>
      <c r="T933" s="2325">
        <v>4635</v>
      </c>
      <c r="U933" s="2326">
        <v>3571.7764365267658</v>
      </c>
      <c r="V933" s="2331"/>
      <c r="W933" s="2332">
        <v>4635</v>
      </c>
      <c r="X933" s="2329">
        <v>179.11189667026804</v>
      </c>
      <c r="Y933" s="2330"/>
      <c r="Z933" s="2333">
        <v>4635</v>
      </c>
      <c r="AA933" s="2326">
        <v>2143.7291082881866</v>
      </c>
      <c r="AB933" s="2331"/>
      <c r="AC933" s="2332">
        <v>4635</v>
      </c>
      <c r="AD933" s="2329">
        <v>140.76657076361789</v>
      </c>
      <c r="AE933" s="2330"/>
      <c r="AF933" s="2334">
        <v>4635</v>
      </c>
      <c r="AG933" s="2335">
        <f t="shared" si="30"/>
        <v>1933.643171965643</v>
      </c>
      <c r="AH933" s="2336"/>
      <c r="AI933" s="2334">
        <v>4635</v>
      </c>
      <c r="AJ933" s="2337">
        <f t="shared" si="31"/>
        <v>135.43509714835272</v>
      </c>
    </row>
    <row r="934" spans="2:36" x14ac:dyDescent="0.25">
      <c r="B934" s="2325">
        <v>4640</v>
      </c>
      <c r="C934" s="2326">
        <v>1394.3487601379968</v>
      </c>
      <c r="D934" s="2327"/>
      <c r="E934" s="2328">
        <v>4640</v>
      </c>
      <c r="F934" s="2329">
        <v>125.66217703437707</v>
      </c>
      <c r="G934" s="2330"/>
      <c r="H934" s="2325">
        <v>4640</v>
      </c>
      <c r="I934" s="2326">
        <v>956.73699945120518</v>
      </c>
      <c r="J934" s="2331"/>
      <c r="K934" s="2328">
        <v>4640</v>
      </c>
      <c r="L934" s="2329">
        <v>104.84650687568335</v>
      </c>
      <c r="M934" s="2330"/>
      <c r="N934" s="2325">
        <v>4640</v>
      </c>
      <c r="O934" s="2326">
        <v>1600.6764946418962</v>
      </c>
      <c r="P934" s="2331"/>
      <c r="Q934" s="2328">
        <v>4640</v>
      </c>
      <c r="R934" s="2329">
        <v>126.55178229806573</v>
      </c>
      <c r="S934" s="2330"/>
      <c r="T934" s="2325">
        <v>4640</v>
      </c>
      <c r="U934" s="2326">
        <v>3570.8818366963005</v>
      </c>
      <c r="V934" s="2331"/>
      <c r="W934" s="2332">
        <v>4640</v>
      </c>
      <c r="X934" s="2329">
        <v>179.03347494464205</v>
      </c>
      <c r="Y934" s="2330"/>
      <c r="Z934" s="2333">
        <v>4640</v>
      </c>
      <c r="AA934" s="2326">
        <v>2152.5269203735252</v>
      </c>
      <c r="AB934" s="2331"/>
      <c r="AC934" s="2332">
        <v>4640</v>
      </c>
      <c r="AD934" s="2329">
        <v>140.94897058074733</v>
      </c>
      <c r="AE934" s="2330"/>
      <c r="AF934" s="2334">
        <v>4640</v>
      </c>
      <c r="AG934" s="2335">
        <f t="shared" si="30"/>
        <v>1935.0342022601849</v>
      </c>
      <c r="AH934" s="2336"/>
      <c r="AI934" s="2334">
        <v>4640</v>
      </c>
      <c r="AJ934" s="2337">
        <f t="shared" si="31"/>
        <v>135.4085823467031</v>
      </c>
    </row>
    <row r="935" spans="2:36" x14ac:dyDescent="0.25">
      <c r="B935" s="2325">
        <v>4645</v>
      </c>
      <c r="C935" s="2326">
        <v>1394.1023172866308</v>
      </c>
      <c r="D935" s="2327"/>
      <c r="E935" s="2328">
        <v>4645</v>
      </c>
      <c r="F935" s="2329">
        <v>125.57882950465842</v>
      </c>
      <c r="G935" s="2330"/>
      <c r="H935" s="2325">
        <v>4645</v>
      </c>
      <c r="I935" s="2326">
        <v>956.32141978143625</v>
      </c>
      <c r="J935" s="2331"/>
      <c r="K935" s="2328">
        <v>4645</v>
      </c>
      <c r="L935" s="2329">
        <v>104.77305748802713</v>
      </c>
      <c r="M935" s="2330"/>
      <c r="N935" s="2325">
        <v>4645</v>
      </c>
      <c r="O935" s="2326">
        <v>1600.3946542904778</v>
      </c>
      <c r="P935" s="2331"/>
      <c r="Q935" s="2328">
        <v>4645</v>
      </c>
      <c r="R935" s="2329">
        <v>126.47297652710739</v>
      </c>
      <c r="S935" s="2330"/>
      <c r="T935" s="2325">
        <v>4645</v>
      </c>
      <c r="U935" s="2326">
        <v>3569.9879995347269</v>
      </c>
      <c r="V935" s="2331"/>
      <c r="W935" s="2332">
        <v>4645</v>
      </c>
      <c r="X935" s="2329">
        <v>178.9553130326903</v>
      </c>
      <c r="Y935" s="2330"/>
      <c r="Z935" s="2333">
        <v>4645</v>
      </c>
      <c r="AA935" s="2326">
        <v>2161.3252331947042</v>
      </c>
      <c r="AB935" s="2331"/>
      <c r="AC935" s="2332">
        <v>4645</v>
      </c>
      <c r="AD935" s="2329">
        <v>141.13157346800031</v>
      </c>
      <c r="AE935" s="2330"/>
      <c r="AF935" s="2334">
        <v>4645</v>
      </c>
      <c r="AG935" s="2335">
        <f t="shared" si="30"/>
        <v>1936.4263248175951</v>
      </c>
      <c r="AH935" s="2336"/>
      <c r="AI935" s="2334">
        <v>4645</v>
      </c>
      <c r="AJ935" s="2337">
        <f t="shared" si="31"/>
        <v>135.38235000409671</v>
      </c>
    </row>
    <row r="936" spans="2:36" x14ac:dyDescent="0.25">
      <c r="B936" s="2325">
        <v>4650</v>
      </c>
      <c r="C936" s="2326">
        <v>1392.91547086012</v>
      </c>
      <c r="D936" s="2327"/>
      <c r="E936" s="2328">
        <v>4650</v>
      </c>
      <c r="F936" s="2329">
        <v>125.177381160579</v>
      </c>
      <c r="G936" s="2330"/>
      <c r="H936" s="2325">
        <v>4650</v>
      </c>
      <c r="I936" s="2326">
        <v>954.31974774164905</v>
      </c>
      <c r="J936" s="2331"/>
      <c r="K936" s="2328">
        <v>4650</v>
      </c>
      <c r="L936" s="2329">
        <v>104.419282944616</v>
      </c>
      <c r="M936" s="2330"/>
      <c r="N936" s="2325">
        <v>4650</v>
      </c>
      <c r="O936" s="2326">
        <v>1599.03714898923</v>
      </c>
      <c r="P936" s="2331"/>
      <c r="Q936" s="2328">
        <v>4650</v>
      </c>
      <c r="R936" s="2329">
        <v>126.093402589924</v>
      </c>
      <c r="S936" s="2330"/>
      <c r="T936" s="2325">
        <v>4650</v>
      </c>
      <c r="U936" s="2326">
        <v>3565.68163464197</v>
      </c>
      <c r="V936" s="2331"/>
      <c r="W936" s="2332">
        <v>4650</v>
      </c>
      <c r="X936" s="2329">
        <v>178.57881865511999</v>
      </c>
      <c r="Y936" s="2330"/>
      <c r="Z936" s="2333">
        <v>4650</v>
      </c>
      <c r="AA936" s="2326">
        <v>2203.71730435472</v>
      </c>
      <c r="AB936" s="2331"/>
      <c r="AC936" s="2332">
        <v>4650</v>
      </c>
      <c r="AD936" s="2329">
        <v>142.01146860736</v>
      </c>
      <c r="AE936" s="2330"/>
      <c r="AF936" s="2334">
        <v>4650</v>
      </c>
      <c r="AG936" s="2335">
        <f t="shared" si="30"/>
        <v>1943.1342613175379</v>
      </c>
      <c r="AH936" s="2336"/>
      <c r="AI936" s="2334">
        <v>4650</v>
      </c>
      <c r="AJ936" s="2337">
        <f t="shared" si="31"/>
        <v>135.25607079151979</v>
      </c>
    </row>
    <row r="937" spans="2:36" x14ac:dyDescent="0.25">
      <c r="B937" s="2325">
        <v>4655</v>
      </c>
      <c r="C937" s="2326">
        <v>1392.9109900809999</v>
      </c>
      <c r="D937" s="2327"/>
      <c r="E937" s="2328">
        <v>4655</v>
      </c>
      <c r="F937" s="2329">
        <v>125.17586575094801</v>
      </c>
      <c r="G937" s="2330"/>
      <c r="H937" s="2325">
        <v>4655</v>
      </c>
      <c r="I937" s="2326">
        <v>954.31219174765295</v>
      </c>
      <c r="J937" s="2331"/>
      <c r="K937" s="2328">
        <v>4655</v>
      </c>
      <c r="L937" s="2329">
        <v>104.417947501204</v>
      </c>
      <c r="M937" s="2330"/>
      <c r="N937" s="2325">
        <v>4655</v>
      </c>
      <c r="O937" s="2326">
        <v>1599.0320246192</v>
      </c>
      <c r="P937" s="2331"/>
      <c r="Q937" s="2328">
        <v>4655</v>
      </c>
      <c r="R937" s="2329">
        <v>126.091969757725</v>
      </c>
      <c r="S937" s="2330"/>
      <c r="T937" s="2325">
        <v>4655</v>
      </c>
      <c r="U937" s="2326">
        <v>3565.66538305722</v>
      </c>
      <c r="V937" s="2331"/>
      <c r="W937" s="2332">
        <v>4655</v>
      </c>
      <c r="X937" s="2329">
        <v>178.57739752944801</v>
      </c>
      <c r="Y937" s="2330"/>
      <c r="Z937" s="2333">
        <v>4655</v>
      </c>
      <c r="AA937" s="2326">
        <v>2203.87727367874</v>
      </c>
      <c r="AB937" s="2331"/>
      <c r="AC937" s="2332">
        <v>4655</v>
      </c>
      <c r="AD937" s="2329">
        <v>142.01478865985499</v>
      </c>
      <c r="AE937" s="2330"/>
      <c r="AF937" s="2334">
        <v>4655</v>
      </c>
      <c r="AG937" s="2335">
        <f t="shared" si="30"/>
        <v>1943.1595726367625</v>
      </c>
      <c r="AH937" s="2336"/>
      <c r="AI937" s="2334">
        <v>4655</v>
      </c>
      <c r="AJ937" s="2337">
        <f t="shared" si="31"/>
        <v>135.255593839836</v>
      </c>
    </row>
    <row r="938" spans="2:36" x14ac:dyDescent="0.25">
      <c r="B938" s="2325">
        <v>4660</v>
      </c>
      <c r="C938" s="2326">
        <v>1392.9065093018901</v>
      </c>
      <c r="D938" s="2327"/>
      <c r="E938" s="2328">
        <v>4660</v>
      </c>
      <c r="F938" s="2329">
        <v>125.174350341316</v>
      </c>
      <c r="G938" s="2330"/>
      <c r="H938" s="2325">
        <v>4660</v>
      </c>
      <c r="I938" s="2326">
        <v>954.30463575365798</v>
      </c>
      <c r="J938" s="2331"/>
      <c r="K938" s="2328">
        <v>4660</v>
      </c>
      <c r="L938" s="2329">
        <v>104.41661205779199</v>
      </c>
      <c r="M938" s="2330"/>
      <c r="N938" s="2325">
        <v>4660</v>
      </c>
      <c r="O938" s="2326">
        <v>1599.02690024918</v>
      </c>
      <c r="P938" s="2331"/>
      <c r="Q938" s="2328">
        <v>4660</v>
      </c>
      <c r="R938" s="2329">
        <v>126.090536925526</v>
      </c>
      <c r="S938" s="2330"/>
      <c r="T938" s="2325">
        <v>4660</v>
      </c>
      <c r="U938" s="2326">
        <v>3565.6491314724599</v>
      </c>
      <c r="V938" s="2331"/>
      <c r="W938" s="2332">
        <v>4660</v>
      </c>
      <c r="X938" s="2329">
        <v>178.575976403776</v>
      </c>
      <c r="Y938" s="2330"/>
      <c r="Z938" s="2333">
        <v>4660</v>
      </c>
      <c r="AA938" s="2326">
        <v>2204.0372430027601</v>
      </c>
      <c r="AB938" s="2331"/>
      <c r="AC938" s="2332">
        <v>4660</v>
      </c>
      <c r="AD938" s="2329">
        <v>142.01810871235099</v>
      </c>
      <c r="AE938" s="2330"/>
      <c r="AF938" s="2334">
        <v>4660</v>
      </c>
      <c r="AG938" s="2335">
        <f t="shared" si="30"/>
        <v>1943.1848839559898</v>
      </c>
      <c r="AH938" s="2336"/>
      <c r="AI938" s="2334">
        <v>4660</v>
      </c>
      <c r="AJ938" s="2337">
        <f t="shared" si="31"/>
        <v>135.2551168881522</v>
      </c>
    </row>
    <row r="939" spans="2:36" x14ac:dyDescent="0.25">
      <c r="B939" s="2325">
        <v>4665</v>
      </c>
      <c r="C939" s="2326">
        <v>1392.90202852277</v>
      </c>
      <c r="D939" s="2327"/>
      <c r="E939" s="2328">
        <v>4665</v>
      </c>
      <c r="F939" s="2329">
        <v>125.172834931685</v>
      </c>
      <c r="G939" s="2330"/>
      <c r="H939" s="2325">
        <v>4665</v>
      </c>
      <c r="I939" s="2326">
        <v>954.29707975966198</v>
      </c>
      <c r="J939" s="2331"/>
      <c r="K939" s="2328">
        <v>4665</v>
      </c>
      <c r="L939" s="2329">
        <v>104.41527661438001</v>
      </c>
      <c r="M939" s="2330"/>
      <c r="N939" s="2325">
        <v>4665</v>
      </c>
      <c r="O939" s="2326">
        <v>1599.02177587915</v>
      </c>
      <c r="P939" s="2331"/>
      <c r="Q939" s="2328">
        <v>4665</v>
      </c>
      <c r="R939" s="2329">
        <v>126.089104093326</v>
      </c>
      <c r="S939" s="2330"/>
      <c r="T939" s="2325">
        <v>4665</v>
      </c>
      <c r="U939" s="2326">
        <v>3565.6328798877098</v>
      </c>
      <c r="V939" s="2331"/>
      <c r="W939" s="2332">
        <v>4665</v>
      </c>
      <c r="X939" s="2329">
        <v>178.57455527810399</v>
      </c>
      <c r="Y939" s="2330"/>
      <c r="Z939" s="2333">
        <v>4665</v>
      </c>
      <c r="AA939" s="2326">
        <v>2204.1972123267901</v>
      </c>
      <c r="AB939" s="2331"/>
      <c r="AC939" s="2332">
        <v>4665</v>
      </c>
      <c r="AD939" s="2329">
        <v>142.02142876484601</v>
      </c>
      <c r="AE939" s="2330"/>
      <c r="AF939" s="2334">
        <v>4665</v>
      </c>
      <c r="AG939" s="2335">
        <f t="shared" si="30"/>
        <v>1943.2101952752164</v>
      </c>
      <c r="AH939" s="2336"/>
      <c r="AI939" s="2334">
        <v>4665</v>
      </c>
      <c r="AJ939" s="2337">
        <f t="shared" si="31"/>
        <v>135.25463993646821</v>
      </c>
    </row>
    <row r="940" spans="2:36" x14ac:dyDescent="0.25">
      <c r="B940" s="2325">
        <v>4670</v>
      </c>
      <c r="C940" s="2326">
        <v>1392.89754774365</v>
      </c>
      <c r="D940" s="2327"/>
      <c r="E940" s="2328">
        <v>4670</v>
      </c>
      <c r="F940" s="2329">
        <v>125.17131952205401</v>
      </c>
      <c r="G940" s="2330"/>
      <c r="H940" s="2325">
        <v>4670</v>
      </c>
      <c r="I940" s="2326">
        <v>954.28952376566599</v>
      </c>
      <c r="J940" s="2331"/>
      <c r="K940" s="2328">
        <v>4670</v>
      </c>
      <c r="L940" s="2329">
        <v>104.413941170968</v>
      </c>
      <c r="M940" s="2330"/>
      <c r="N940" s="2325">
        <v>4670</v>
      </c>
      <c r="O940" s="2326">
        <v>1599.01665150913</v>
      </c>
      <c r="P940" s="2331"/>
      <c r="Q940" s="2328">
        <v>4670</v>
      </c>
      <c r="R940" s="2329">
        <v>126.087671261127</v>
      </c>
      <c r="S940" s="2330"/>
      <c r="T940" s="2325">
        <v>4670</v>
      </c>
      <c r="U940" s="2326">
        <v>3565.6166283029502</v>
      </c>
      <c r="V940" s="2331"/>
      <c r="W940" s="2332">
        <v>4670</v>
      </c>
      <c r="X940" s="2329">
        <v>178.573134152432</v>
      </c>
      <c r="Y940" s="2330"/>
      <c r="Z940" s="2333">
        <v>4670</v>
      </c>
      <c r="AA940" s="2326">
        <v>2204.3571816508102</v>
      </c>
      <c r="AB940" s="2331"/>
      <c r="AC940" s="2332">
        <v>4670</v>
      </c>
      <c r="AD940" s="2329">
        <v>142.02474881734199</v>
      </c>
      <c r="AE940" s="2330"/>
      <c r="AF940" s="2334">
        <v>4670</v>
      </c>
      <c r="AG940" s="2335">
        <f t="shared" si="30"/>
        <v>1943.2355065944412</v>
      </c>
      <c r="AH940" s="2336"/>
      <c r="AI940" s="2334">
        <v>4670</v>
      </c>
      <c r="AJ940" s="2337">
        <f t="shared" si="31"/>
        <v>135.25416298478461</v>
      </c>
    </row>
    <row r="941" spans="2:36" x14ac:dyDescent="0.25">
      <c r="B941" s="2325">
        <v>4675</v>
      </c>
      <c r="C941" s="2326">
        <v>1392.8930669645399</v>
      </c>
      <c r="D941" s="2327"/>
      <c r="E941" s="2328">
        <v>4675</v>
      </c>
      <c r="F941" s="2329">
        <v>125.16980411242299</v>
      </c>
      <c r="G941" s="2330"/>
      <c r="H941" s="2325">
        <v>4675</v>
      </c>
      <c r="I941" s="2326">
        <v>954.28196777167</v>
      </c>
      <c r="J941" s="2331"/>
      <c r="K941" s="2328">
        <v>4675</v>
      </c>
      <c r="L941" s="2329">
        <v>104.412605727556</v>
      </c>
      <c r="M941" s="2330"/>
      <c r="N941" s="2325">
        <v>4675</v>
      </c>
      <c r="O941" s="2326">
        <v>1599.0115271391001</v>
      </c>
      <c r="P941" s="2331"/>
      <c r="Q941" s="2328">
        <v>4675</v>
      </c>
      <c r="R941" s="2329">
        <v>126.086238428928</v>
      </c>
      <c r="S941" s="2330"/>
      <c r="T941" s="2325">
        <v>4675</v>
      </c>
      <c r="U941" s="2326">
        <v>3565.6003767181901</v>
      </c>
      <c r="V941" s="2331"/>
      <c r="W941" s="2332">
        <v>4675</v>
      </c>
      <c r="X941" s="2329">
        <v>178.57171302675999</v>
      </c>
      <c r="Y941" s="2330"/>
      <c r="Z941" s="2333">
        <v>4675</v>
      </c>
      <c r="AA941" s="2326">
        <v>2204.5171509748302</v>
      </c>
      <c r="AB941" s="2331"/>
      <c r="AC941" s="2332">
        <v>4675</v>
      </c>
      <c r="AD941" s="2329">
        <v>142.028068869837</v>
      </c>
      <c r="AE941" s="2330"/>
      <c r="AF941" s="2334">
        <v>4675</v>
      </c>
      <c r="AG941" s="2335">
        <f t="shared" si="30"/>
        <v>1943.260817913666</v>
      </c>
      <c r="AH941" s="2336"/>
      <c r="AI941" s="2334">
        <v>4675</v>
      </c>
      <c r="AJ941" s="2337">
        <f t="shared" si="31"/>
        <v>135.25368603310079</v>
      </c>
    </row>
    <row r="942" spans="2:36" x14ac:dyDescent="0.25">
      <c r="B942" s="2325">
        <v>4680</v>
      </c>
      <c r="C942" s="2326">
        <v>1392.8885861854201</v>
      </c>
      <c r="D942" s="2327"/>
      <c r="E942" s="2328">
        <v>4680</v>
      </c>
      <c r="F942" s="2329">
        <v>125.168288702791</v>
      </c>
      <c r="G942" s="2330"/>
      <c r="H942" s="2325">
        <v>4680</v>
      </c>
      <c r="I942" s="2326">
        <v>954.274411777674</v>
      </c>
      <c r="J942" s="2331"/>
      <c r="K942" s="2328">
        <v>4680</v>
      </c>
      <c r="L942" s="2329">
        <v>104.411270284144</v>
      </c>
      <c r="M942" s="2330"/>
      <c r="N942" s="2325">
        <v>4680</v>
      </c>
      <c r="O942" s="2326">
        <v>1599.0064027690701</v>
      </c>
      <c r="P942" s="2331"/>
      <c r="Q942" s="2328">
        <v>4680</v>
      </c>
      <c r="R942" s="2329">
        <v>126.084805596729</v>
      </c>
      <c r="S942" s="2330"/>
      <c r="T942" s="2325">
        <v>4680</v>
      </c>
      <c r="U942" s="2326">
        <v>3565.58412513344</v>
      </c>
      <c r="V942" s="2331"/>
      <c r="W942" s="2332">
        <v>4680</v>
      </c>
      <c r="X942" s="2329">
        <v>178.57029190108901</v>
      </c>
      <c r="Y942" s="2330"/>
      <c r="Z942" s="2333">
        <v>4680</v>
      </c>
      <c r="AA942" s="2326">
        <v>2204.6771202988498</v>
      </c>
      <c r="AB942" s="2331"/>
      <c r="AC942" s="2332">
        <v>4680</v>
      </c>
      <c r="AD942" s="2329">
        <v>142.03138892233301</v>
      </c>
      <c r="AE942" s="2330"/>
      <c r="AF942" s="2334">
        <v>4680</v>
      </c>
      <c r="AG942" s="2335">
        <f t="shared" si="30"/>
        <v>1943.2861292328907</v>
      </c>
      <c r="AH942" s="2336"/>
      <c r="AI942" s="2334">
        <v>4680</v>
      </c>
      <c r="AJ942" s="2337">
        <f t="shared" si="31"/>
        <v>135.2532090814172</v>
      </c>
    </row>
    <row r="943" spans="2:36" x14ac:dyDescent="0.25">
      <c r="B943" s="2325">
        <v>4685</v>
      </c>
      <c r="C943" s="2326">
        <v>1392.88410540631</v>
      </c>
      <c r="D943" s="2327"/>
      <c r="E943" s="2328">
        <v>4685</v>
      </c>
      <c r="F943" s="2329">
        <v>125.16677329316001</v>
      </c>
      <c r="G943" s="2330"/>
      <c r="H943" s="2325">
        <v>4685</v>
      </c>
      <c r="I943" s="2326">
        <v>954.26685578367903</v>
      </c>
      <c r="J943" s="2331"/>
      <c r="K943" s="2328">
        <v>4685</v>
      </c>
      <c r="L943" s="2329">
        <v>104.40993484073201</v>
      </c>
      <c r="M943" s="2330"/>
      <c r="N943" s="2325">
        <v>4685</v>
      </c>
      <c r="O943" s="2326">
        <v>1599.0012783990501</v>
      </c>
      <c r="P943" s="2331"/>
      <c r="Q943" s="2328">
        <v>4685</v>
      </c>
      <c r="R943" s="2329">
        <v>126.083372764529</v>
      </c>
      <c r="S943" s="2330"/>
      <c r="T943" s="2325">
        <v>4685</v>
      </c>
      <c r="U943" s="2326">
        <v>3565.5678735486799</v>
      </c>
      <c r="V943" s="2331"/>
      <c r="W943" s="2332">
        <v>4685</v>
      </c>
      <c r="X943" s="2329">
        <v>178.568870775417</v>
      </c>
      <c r="Y943" s="2330"/>
      <c r="Z943" s="2333">
        <v>4685</v>
      </c>
      <c r="AA943" s="2326">
        <v>2204.8370896228698</v>
      </c>
      <c r="AB943" s="2331"/>
      <c r="AC943" s="2332">
        <v>4685</v>
      </c>
      <c r="AD943" s="2329">
        <v>142.03470897482799</v>
      </c>
      <c r="AE943" s="2330"/>
      <c r="AF943" s="2334">
        <v>4685</v>
      </c>
      <c r="AG943" s="2335">
        <f t="shared" si="30"/>
        <v>1943.3114405521178</v>
      </c>
      <c r="AH943" s="2336"/>
      <c r="AI943" s="2334">
        <v>4685</v>
      </c>
      <c r="AJ943" s="2337">
        <f t="shared" si="31"/>
        <v>135.2527321297332</v>
      </c>
    </row>
    <row r="944" spans="2:36" x14ac:dyDescent="0.25">
      <c r="B944" s="2325">
        <v>4690</v>
      </c>
      <c r="C944" s="2326">
        <v>1392.87962462719</v>
      </c>
      <c r="D944" s="2327"/>
      <c r="E944" s="2328">
        <v>4690</v>
      </c>
      <c r="F944" s="2329">
        <v>125.16525788352899</v>
      </c>
      <c r="G944" s="2330"/>
      <c r="H944" s="2325">
        <v>4690</v>
      </c>
      <c r="I944" s="2326">
        <v>954.25929978968304</v>
      </c>
      <c r="J944" s="2331"/>
      <c r="K944" s="2328">
        <v>4690</v>
      </c>
      <c r="L944" s="2329">
        <v>104.40859939732</v>
      </c>
      <c r="M944" s="2330"/>
      <c r="N944" s="2325">
        <v>4690</v>
      </c>
      <c r="O944" s="2326">
        <v>1598.9961540290201</v>
      </c>
      <c r="P944" s="2331"/>
      <c r="Q944" s="2328">
        <v>4690</v>
      </c>
      <c r="R944" s="2329">
        <v>126.08193993233</v>
      </c>
      <c r="S944" s="2330"/>
      <c r="T944" s="2325">
        <v>4690</v>
      </c>
      <c r="U944" s="2326">
        <v>3565.5516219639298</v>
      </c>
      <c r="V944" s="2331"/>
      <c r="W944" s="2332">
        <v>4690</v>
      </c>
      <c r="X944" s="2329">
        <v>178.56744964974499</v>
      </c>
      <c r="Y944" s="2330"/>
      <c r="Z944" s="2333">
        <v>4690</v>
      </c>
      <c r="AA944" s="2326">
        <v>2204.9970589468899</v>
      </c>
      <c r="AB944" s="2331"/>
      <c r="AC944" s="2332">
        <v>4690</v>
      </c>
      <c r="AD944" s="2329">
        <v>142.038029027324</v>
      </c>
      <c r="AE944" s="2330"/>
      <c r="AF944" s="2334">
        <v>4690</v>
      </c>
      <c r="AG944" s="2335">
        <f t="shared" si="30"/>
        <v>1943.3367518713426</v>
      </c>
      <c r="AH944" s="2336"/>
      <c r="AI944" s="2334">
        <v>4690</v>
      </c>
      <c r="AJ944" s="2337">
        <f t="shared" si="31"/>
        <v>135.25225517804958</v>
      </c>
    </row>
    <row r="945" spans="2:36" x14ac:dyDescent="0.25">
      <c r="B945" s="2325">
        <v>4695</v>
      </c>
      <c r="C945" s="2326">
        <v>1392.8751438480799</v>
      </c>
      <c r="D945" s="2327"/>
      <c r="E945" s="2328">
        <v>4695</v>
      </c>
      <c r="F945" s="2329">
        <v>125.163742473898</v>
      </c>
      <c r="G945" s="2330"/>
      <c r="H945" s="2325">
        <v>4695</v>
      </c>
      <c r="I945" s="2326">
        <v>954.25174379568705</v>
      </c>
      <c r="J945" s="2331"/>
      <c r="K945" s="2328">
        <v>4695</v>
      </c>
      <c r="L945" s="2329">
        <v>104.407263953908</v>
      </c>
      <c r="M945" s="2330"/>
      <c r="N945" s="2325">
        <v>4695</v>
      </c>
      <c r="O945" s="2326">
        <v>1598.9910296590001</v>
      </c>
      <c r="P945" s="2331"/>
      <c r="Q945" s="2328">
        <v>4695</v>
      </c>
      <c r="R945" s="2329">
        <v>126.080507100131</v>
      </c>
      <c r="S945" s="2330"/>
      <c r="T945" s="2325">
        <v>4695</v>
      </c>
      <c r="U945" s="2326">
        <v>3565.5353703791702</v>
      </c>
      <c r="V945" s="2331"/>
      <c r="W945" s="2332">
        <v>4695</v>
      </c>
      <c r="X945" s="2329">
        <v>178.566028524073</v>
      </c>
      <c r="Y945" s="2330"/>
      <c r="Z945" s="2333">
        <v>4695</v>
      </c>
      <c r="AA945" s="2326">
        <v>2205.1570282709099</v>
      </c>
      <c r="AB945" s="2331"/>
      <c r="AC945" s="2332">
        <v>4695</v>
      </c>
      <c r="AD945" s="2329">
        <v>142.04134907981901</v>
      </c>
      <c r="AE945" s="2330"/>
      <c r="AF945" s="2334">
        <v>4695</v>
      </c>
      <c r="AG945" s="2335">
        <f t="shared" si="30"/>
        <v>1943.3620631905694</v>
      </c>
      <c r="AH945" s="2336"/>
      <c r="AI945" s="2334">
        <v>4695</v>
      </c>
      <c r="AJ945" s="2337">
        <f t="shared" si="31"/>
        <v>135.25177822636581</v>
      </c>
    </row>
    <row r="946" spans="2:36" x14ac:dyDescent="0.25">
      <c r="B946" s="2325">
        <v>4700</v>
      </c>
      <c r="C946" s="2326">
        <v>1394.5966030872603</v>
      </c>
      <c r="D946" s="2327"/>
      <c r="E946" s="2328">
        <v>4700</v>
      </c>
      <c r="F946" s="2329">
        <v>125.74586258459885</v>
      </c>
      <c r="G946" s="2330"/>
      <c r="H946" s="2325">
        <v>4700</v>
      </c>
      <c r="I946" s="2326">
        <v>957.15424504372311</v>
      </c>
      <c r="J946" s="2331"/>
      <c r="K946" s="2328">
        <v>4700</v>
      </c>
      <c r="L946" s="2329">
        <v>104.92025116521489</v>
      </c>
      <c r="M946" s="2330"/>
      <c r="N946" s="2325">
        <v>4700</v>
      </c>
      <c r="O946" s="2326">
        <v>1600.9594668822779</v>
      </c>
      <c r="P946" s="2331"/>
      <c r="Q946" s="2328">
        <v>4700</v>
      </c>
      <c r="R946" s="2329">
        <v>126.63090455806397</v>
      </c>
      <c r="S946" s="2330"/>
      <c r="T946" s="2325">
        <v>4700</v>
      </c>
      <c r="U946" s="2326">
        <v>3571.7764365267658</v>
      </c>
      <c r="V946" s="2331"/>
      <c r="W946" s="2332">
        <v>4700</v>
      </c>
      <c r="X946" s="2329">
        <v>179.11189667026804</v>
      </c>
      <c r="Y946" s="2330"/>
      <c r="Z946" s="2333">
        <v>4700</v>
      </c>
      <c r="AA946" s="2326">
        <v>2143.7291082881866</v>
      </c>
      <c r="AB946" s="2331"/>
      <c r="AC946" s="2332">
        <v>4700</v>
      </c>
      <c r="AD946" s="2329">
        <v>140.76657076361789</v>
      </c>
      <c r="AE946" s="2330"/>
      <c r="AF946" s="2334">
        <v>4700</v>
      </c>
      <c r="AG946" s="2335">
        <f t="shared" si="30"/>
        <v>1933.643171965643</v>
      </c>
      <c r="AH946" s="2336"/>
      <c r="AI946" s="2334">
        <v>4700</v>
      </c>
      <c r="AJ946" s="2337">
        <f t="shared" si="31"/>
        <v>135.43509714835272</v>
      </c>
    </row>
    <row r="947" spans="2:36" x14ac:dyDescent="0.25">
      <c r="B947" s="2325">
        <v>4705</v>
      </c>
      <c r="C947" s="2326">
        <v>1394.3487601379968</v>
      </c>
      <c r="D947" s="2327"/>
      <c r="E947" s="2328">
        <v>4705</v>
      </c>
      <c r="F947" s="2329">
        <v>125.66217703437707</v>
      </c>
      <c r="G947" s="2330"/>
      <c r="H947" s="2325">
        <v>4705</v>
      </c>
      <c r="I947" s="2326">
        <v>956.73699945120518</v>
      </c>
      <c r="J947" s="2331"/>
      <c r="K947" s="2328">
        <v>4705</v>
      </c>
      <c r="L947" s="2329">
        <v>104.84650687568335</v>
      </c>
      <c r="M947" s="2330"/>
      <c r="N947" s="2325">
        <v>4705</v>
      </c>
      <c r="O947" s="2326">
        <v>1600.6764946418962</v>
      </c>
      <c r="P947" s="2331"/>
      <c r="Q947" s="2328">
        <v>4705</v>
      </c>
      <c r="R947" s="2329">
        <v>126.55178229806573</v>
      </c>
      <c r="S947" s="2330"/>
      <c r="T947" s="2325">
        <v>4705</v>
      </c>
      <c r="U947" s="2326">
        <v>3570.8818366963005</v>
      </c>
      <c r="V947" s="2331"/>
      <c r="W947" s="2332">
        <v>4705</v>
      </c>
      <c r="X947" s="2329">
        <v>179.03347494464205</v>
      </c>
      <c r="Y947" s="2330"/>
      <c r="Z947" s="2333">
        <v>4705</v>
      </c>
      <c r="AA947" s="2326">
        <v>2152.5269203735252</v>
      </c>
      <c r="AB947" s="2331"/>
      <c r="AC947" s="2332">
        <v>4705</v>
      </c>
      <c r="AD947" s="2329">
        <v>140.94897058074733</v>
      </c>
      <c r="AE947" s="2330"/>
      <c r="AF947" s="2334">
        <v>4705</v>
      </c>
      <c r="AG947" s="2335">
        <f t="shared" si="30"/>
        <v>1935.0342022601849</v>
      </c>
      <c r="AH947" s="2336"/>
      <c r="AI947" s="2334">
        <v>4705</v>
      </c>
      <c r="AJ947" s="2337">
        <f t="shared" si="31"/>
        <v>135.4085823467031</v>
      </c>
    </row>
    <row r="948" spans="2:36" x14ac:dyDescent="0.25">
      <c r="B948" s="2325">
        <v>4710</v>
      </c>
      <c r="C948" s="2326">
        <v>1394.1023172866308</v>
      </c>
      <c r="D948" s="2327"/>
      <c r="E948" s="2328">
        <v>4710</v>
      </c>
      <c r="F948" s="2329">
        <v>125.57882950465842</v>
      </c>
      <c r="G948" s="2330"/>
      <c r="H948" s="2325">
        <v>4710</v>
      </c>
      <c r="I948" s="2326">
        <v>956.32141978143625</v>
      </c>
      <c r="J948" s="2331"/>
      <c r="K948" s="2328">
        <v>4710</v>
      </c>
      <c r="L948" s="2329">
        <v>104.77305748802713</v>
      </c>
      <c r="M948" s="2330"/>
      <c r="N948" s="2325">
        <v>4710</v>
      </c>
      <c r="O948" s="2326">
        <v>1600.3946542904778</v>
      </c>
      <c r="P948" s="2331"/>
      <c r="Q948" s="2328">
        <v>4710</v>
      </c>
      <c r="R948" s="2329">
        <v>126.47297652710739</v>
      </c>
      <c r="S948" s="2330"/>
      <c r="T948" s="2325">
        <v>4710</v>
      </c>
      <c r="U948" s="2326">
        <v>3569.9879995347269</v>
      </c>
      <c r="V948" s="2331"/>
      <c r="W948" s="2332">
        <v>4710</v>
      </c>
      <c r="X948" s="2329">
        <v>178.9553130326903</v>
      </c>
      <c r="Y948" s="2330"/>
      <c r="Z948" s="2333">
        <v>4710</v>
      </c>
      <c r="AA948" s="2326">
        <v>2161.3252331947042</v>
      </c>
      <c r="AB948" s="2331"/>
      <c r="AC948" s="2332">
        <v>4710</v>
      </c>
      <c r="AD948" s="2329">
        <v>141.13157346800031</v>
      </c>
      <c r="AE948" s="2330"/>
      <c r="AF948" s="2334">
        <v>4710</v>
      </c>
      <c r="AG948" s="2335">
        <f t="shared" si="30"/>
        <v>1936.4263248175951</v>
      </c>
      <c r="AH948" s="2336"/>
      <c r="AI948" s="2334">
        <v>4710</v>
      </c>
      <c r="AJ948" s="2337">
        <f t="shared" si="31"/>
        <v>135.38235000409671</v>
      </c>
    </row>
    <row r="949" spans="2:36" x14ac:dyDescent="0.25">
      <c r="B949" s="2325">
        <v>4715</v>
      </c>
      <c r="C949" s="2326">
        <v>1392.8706630689601</v>
      </c>
      <c r="D949" s="2327"/>
      <c r="E949" s="2328">
        <v>4715</v>
      </c>
      <c r="F949" s="2329">
        <v>125.16222706426601</v>
      </c>
      <c r="G949" s="2330"/>
      <c r="H949" s="2325">
        <v>4715</v>
      </c>
      <c r="I949" s="2326">
        <v>954.24418780169106</v>
      </c>
      <c r="J949" s="2331"/>
      <c r="K949" s="2328">
        <v>4715</v>
      </c>
      <c r="L949" s="2329">
        <v>104.405928510496</v>
      </c>
      <c r="M949" s="2330"/>
      <c r="N949" s="2325">
        <v>4715</v>
      </c>
      <c r="O949" s="2326">
        <v>1598.9859052889699</v>
      </c>
      <c r="P949" s="2331"/>
      <c r="Q949" s="2328">
        <v>4715</v>
      </c>
      <c r="R949" s="2329">
        <v>126.079074267932</v>
      </c>
      <c r="S949" s="2330"/>
      <c r="T949" s="2325">
        <v>4715</v>
      </c>
      <c r="U949" s="2326">
        <v>3565.5191187944101</v>
      </c>
      <c r="V949" s="2331"/>
      <c r="W949" s="2332">
        <v>4715</v>
      </c>
      <c r="X949" s="2329">
        <v>178.56460739840099</v>
      </c>
      <c r="Y949" s="2330"/>
      <c r="Z949" s="2333">
        <v>4715</v>
      </c>
      <c r="AA949" s="2326">
        <v>2205.3169975949399</v>
      </c>
      <c r="AB949" s="2331"/>
      <c r="AC949" s="2332">
        <v>4715</v>
      </c>
      <c r="AD949" s="2329">
        <v>142.04466913231499</v>
      </c>
      <c r="AE949" s="2330"/>
      <c r="AF949" s="2334">
        <v>4715</v>
      </c>
      <c r="AG949" s="2335">
        <f t="shared" si="30"/>
        <v>1943.3873745097942</v>
      </c>
      <c r="AH949" s="2336"/>
      <c r="AI949" s="2334">
        <v>4715</v>
      </c>
      <c r="AJ949" s="2337">
        <f t="shared" si="31"/>
        <v>135.25130127468202</v>
      </c>
    </row>
    <row r="950" spans="2:36" x14ac:dyDescent="0.25">
      <c r="B950" s="2325">
        <v>4720</v>
      </c>
      <c r="C950" s="2326">
        <v>1392.86618228984</v>
      </c>
      <c r="D950" s="2327"/>
      <c r="E950" s="2328">
        <v>4720</v>
      </c>
      <c r="F950" s="2329">
        <v>125.16071165463499</v>
      </c>
      <c r="G950" s="2330"/>
      <c r="H950" s="2325">
        <v>4720</v>
      </c>
      <c r="I950" s="2326">
        <v>954.23663180769495</v>
      </c>
      <c r="J950" s="2331"/>
      <c r="K950" s="2328">
        <v>4720</v>
      </c>
      <c r="L950" s="2329">
        <v>104.40459306708399</v>
      </c>
      <c r="M950" s="2330"/>
      <c r="N950" s="2325">
        <v>4720</v>
      </c>
      <c r="O950" s="2326">
        <v>1598.9807809189499</v>
      </c>
      <c r="P950" s="2331"/>
      <c r="Q950" s="2328">
        <v>4720</v>
      </c>
      <c r="R950" s="2329">
        <v>126.077641435732</v>
      </c>
      <c r="S950" s="2330"/>
      <c r="T950" s="2325">
        <v>4720</v>
      </c>
      <c r="U950" s="2326">
        <v>3565.5028672096601</v>
      </c>
      <c r="V950" s="2331"/>
      <c r="W950" s="2332">
        <v>4720</v>
      </c>
      <c r="X950" s="2329">
        <v>178.56318627272901</v>
      </c>
      <c r="Y950" s="2330"/>
      <c r="Z950" s="2333">
        <v>4720</v>
      </c>
      <c r="AA950" s="2326">
        <v>2205.47696691896</v>
      </c>
      <c r="AB950" s="2331"/>
      <c r="AC950" s="2332">
        <v>4720</v>
      </c>
      <c r="AD950" s="2329">
        <v>142.04798918481001</v>
      </c>
      <c r="AE950" s="2330"/>
      <c r="AF950" s="2334">
        <v>4720</v>
      </c>
      <c r="AG950" s="2335">
        <f t="shared" si="30"/>
        <v>1943.4126858290213</v>
      </c>
      <c r="AH950" s="2336"/>
      <c r="AI950" s="2334">
        <v>4720</v>
      </c>
      <c r="AJ950" s="2337">
        <f t="shared" si="31"/>
        <v>135.250824322998</v>
      </c>
    </row>
    <row r="951" spans="2:36" x14ac:dyDescent="0.25">
      <c r="B951" s="2325">
        <v>4725</v>
      </c>
      <c r="C951" s="2326">
        <v>1392.86170151073</v>
      </c>
      <c r="D951" s="2327"/>
      <c r="E951" s="2328">
        <v>4725</v>
      </c>
      <c r="F951" s="2329">
        <v>125.159196245004</v>
      </c>
      <c r="G951" s="2330"/>
      <c r="H951" s="2325">
        <v>4725</v>
      </c>
      <c r="I951" s="2326">
        <v>954.22907581369998</v>
      </c>
      <c r="J951" s="2331"/>
      <c r="K951" s="2328">
        <v>4725</v>
      </c>
      <c r="L951" s="2329">
        <v>104.403257623672</v>
      </c>
      <c r="M951" s="2330"/>
      <c r="N951" s="2325">
        <v>4725</v>
      </c>
      <c r="O951" s="2326">
        <v>1598.9756565489199</v>
      </c>
      <c r="P951" s="2331"/>
      <c r="Q951" s="2328">
        <v>4725</v>
      </c>
      <c r="R951" s="2329">
        <v>126.076208603533</v>
      </c>
      <c r="S951" s="2330"/>
      <c r="T951" s="2325">
        <v>4725</v>
      </c>
      <c r="U951" s="2326">
        <v>3565.4866156249</v>
      </c>
      <c r="V951" s="2331"/>
      <c r="W951" s="2332">
        <v>4725</v>
      </c>
      <c r="X951" s="2329">
        <v>178.561765147058</v>
      </c>
      <c r="Y951" s="2330"/>
      <c r="Z951" s="2333">
        <v>4725</v>
      </c>
      <c r="AA951" s="2326">
        <v>2205.63693624298</v>
      </c>
      <c r="AB951" s="2331"/>
      <c r="AC951" s="2332">
        <v>4725</v>
      </c>
      <c r="AD951" s="2329">
        <v>142.05130923730599</v>
      </c>
      <c r="AE951" s="2330"/>
      <c r="AF951" s="2334">
        <v>4725</v>
      </c>
      <c r="AG951" s="2335">
        <f t="shared" si="30"/>
        <v>1943.437997148246</v>
      </c>
      <c r="AH951" s="2336"/>
      <c r="AI951" s="2334">
        <v>4725</v>
      </c>
      <c r="AJ951" s="2337">
        <f t="shared" si="31"/>
        <v>135.2503473713146</v>
      </c>
    </row>
    <row r="952" spans="2:36" x14ac:dyDescent="0.25">
      <c r="B952" s="2325">
        <v>4730</v>
      </c>
      <c r="C952" s="2326">
        <v>1392.8572207316099</v>
      </c>
      <c r="D952" s="2327"/>
      <c r="E952" s="2328">
        <v>4730</v>
      </c>
      <c r="F952" s="2329">
        <v>125.157680835373</v>
      </c>
      <c r="G952" s="2330"/>
      <c r="H952" s="2325">
        <v>4730</v>
      </c>
      <c r="I952" s="2326">
        <v>954.22151981970399</v>
      </c>
      <c r="J952" s="2331"/>
      <c r="K952" s="2328">
        <v>4730</v>
      </c>
      <c r="L952" s="2329">
        <v>104.40192218026</v>
      </c>
      <c r="M952" s="2330"/>
      <c r="N952" s="2325">
        <v>4730</v>
      </c>
      <c r="O952" s="2326">
        <v>1598.9705321788899</v>
      </c>
      <c r="P952" s="2331"/>
      <c r="Q952" s="2328">
        <v>4730</v>
      </c>
      <c r="R952" s="2329">
        <v>126.074775771334</v>
      </c>
      <c r="S952" s="2330"/>
      <c r="T952" s="2325">
        <v>4730</v>
      </c>
      <c r="U952" s="2326">
        <v>3565.4703640401499</v>
      </c>
      <c r="V952" s="2331"/>
      <c r="W952" s="2332">
        <v>4730</v>
      </c>
      <c r="X952" s="2329">
        <v>178.56034402138599</v>
      </c>
      <c r="Y952" s="2330"/>
      <c r="Z952" s="2333">
        <v>4730</v>
      </c>
      <c r="AA952" s="2326">
        <v>2205.7969055670001</v>
      </c>
      <c r="AB952" s="2331"/>
      <c r="AC952" s="2332">
        <v>4730</v>
      </c>
      <c r="AD952" s="2329">
        <v>142.054629289801</v>
      </c>
      <c r="AE952" s="2330"/>
      <c r="AF952" s="2334">
        <v>4730</v>
      </c>
      <c r="AG952" s="2335">
        <f t="shared" si="30"/>
        <v>1943.4633084674708</v>
      </c>
      <c r="AH952" s="2336"/>
      <c r="AI952" s="2334">
        <v>4730</v>
      </c>
      <c r="AJ952" s="2337">
        <f t="shared" si="31"/>
        <v>135.24987041963078</v>
      </c>
    </row>
    <row r="953" spans="2:36" x14ac:dyDescent="0.25">
      <c r="B953" s="2325">
        <v>4735</v>
      </c>
      <c r="C953" s="2326">
        <v>1392.8527399525001</v>
      </c>
      <c r="D953" s="2327"/>
      <c r="E953" s="2328">
        <v>4735</v>
      </c>
      <c r="F953" s="2329">
        <v>125.15616542574099</v>
      </c>
      <c r="G953" s="2330"/>
      <c r="H953" s="2325">
        <v>4735</v>
      </c>
      <c r="I953" s="2326">
        <v>954.21396382570799</v>
      </c>
      <c r="J953" s="2331"/>
      <c r="K953" s="2328">
        <v>4735</v>
      </c>
      <c r="L953" s="2329">
        <v>104.400586736848</v>
      </c>
      <c r="M953" s="2330"/>
      <c r="N953" s="2325">
        <v>4735</v>
      </c>
      <c r="O953" s="2326">
        <v>1598.9654078088699</v>
      </c>
      <c r="P953" s="2331"/>
      <c r="Q953" s="2328">
        <v>4735</v>
      </c>
      <c r="R953" s="2329">
        <v>126.073342939135</v>
      </c>
      <c r="S953" s="2330"/>
      <c r="T953" s="2325">
        <v>4735</v>
      </c>
      <c r="U953" s="2326">
        <v>3565.4541124553898</v>
      </c>
      <c r="V953" s="2331"/>
      <c r="W953" s="2332">
        <v>4735</v>
      </c>
      <c r="X953" s="2329">
        <v>178.55892289571401</v>
      </c>
      <c r="Y953" s="2330"/>
      <c r="Z953" s="2333">
        <v>4735</v>
      </c>
      <c r="AA953" s="2326">
        <v>2205.9568748910201</v>
      </c>
      <c r="AB953" s="2331"/>
      <c r="AC953" s="2332">
        <v>4735</v>
      </c>
      <c r="AD953" s="2329">
        <v>142.05794934229701</v>
      </c>
      <c r="AE953" s="2330"/>
      <c r="AF953" s="2334">
        <v>4735</v>
      </c>
      <c r="AG953" s="2335">
        <f t="shared" si="30"/>
        <v>1943.4886197866977</v>
      </c>
      <c r="AH953" s="2336"/>
      <c r="AI953" s="2334">
        <v>4735</v>
      </c>
      <c r="AJ953" s="2337">
        <f t="shared" si="31"/>
        <v>135.24939346794699</v>
      </c>
    </row>
    <row r="954" spans="2:36" x14ac:dyDescent="0.25">
      <c r="B954" s="2325">
        <v>4740</v>
      </c>
      <c r="C954" s="2326">
        <v>1392.84825917338</v>
      </c>
      <c r="D954" s="2327"/>
      <c r="E954" s="2328">
        <v>4740</v>
      </c>
      <c r="F954" s="2329">
        <v>125.15465001611</v>
      </c>
      <c r="G954" s="2330"/>
      <c r="H954" s="2325">
        <v>4740</v>
      </c>
      <c r="I954" s="2326">
        <v>954.206407831712</v>
      </c>
      <c r="J954" s="2331"/>
      <c r="K954" s="2328">
        <v>4740</v>
      </c>
      <c r="L954" s="2329">
        <v>104.399251293437</v>
      </c>
      <c r="M954" s="2330"/>
      <c r="N954" s="2325">
        <v>4740</v>
      </c>
      <c r="O954" s="2326">
        <v>1598.96028343884</v>
      </c>
      <c r="P954" s="2331"/>
      <c r="Q954" s="2328">
        <v>4740</v>
      </c>
      <c r="R954" s="2329">
        <v>126.07191010693499</v>
      </c>
      <c r="S954" s="2330"/>
      <c r="T954" s="2325">
        <v>4740</v>
      </c>
      <c r="U954" s="2326">
        <v>3565.4378608706402</v>
      </c>
      <c r="V954" s="2331"/>
      <c r="W954" s="2332">
        <v>4740</v>
      </c>
      <c r="X954" s="2329">
        <v>178.55750177004199</v>
      </c>
      <c r="Y954" s="2330"/>
      <c r="Z954" s="2333">
        <v>4740</v>
      </c>
      <c r="AA954" s="2326">
        <v>2206.1168442150401</v>
      </c>
      <c r="AB954" s="2331"/>
      <c r="AC954" s="2332">
        <v>4740</v>
      </c>
      <c r="AD954" s="2329">
        <v>142.06126939479199</v>
      </c>
      <c r="AE954" s="2330"/>
      <c r="AF954" s="2334">
        <v>4740</v>
      </c>
      <c r="AG954" s="2335">
        <f t="shared" si="30"/>
        <v>1943.5139311059224</v>
      </c>
      <c r="AH954" s="2336"/>
      <c r="AI954" s="2334">
        <v>4740</v>
      </c>
      <c r="AJ954" s="2337">
        <f t="shared" si="31"/>
        <v>135.24891651626319</v>
      </c>
    </row>
    <row r="955" spans="2:36" x14ac:dyDescent="0.25">
      <c r="B955" s="2325">
        <v>4745</v>
      </c>
      <c r="C955" s="2326">
        <v>1392.84377839426</v>
      </c>
      <c r="D955" s="2327"/>
      <c r="E955" s="2328">
        <v>4745</v>
      </c>
      <c r="F955" s="2329">
        <v>125.153134606479</v>
      </c>
      <c r="G955" s="2330"/>
      <c r="H955" s="2325">
        <v>4745</v>
      </c>
      <c r="I955" s="2326">
        <v>954.19885183771601</v>
      </c>
      <c r="J955" s="2331"/>
      <c r="K955" s="2328">
        <v>4745</v>
      </c>
      <c r="L955" s="2329">
        <v>104.397915850025</v>
      </c>
      <c r="M955" s="2330"/>
      <c r="N955" s="2325">
        <v>4745</v>
      </c>
      <c r="O955" s="2326">
        <v>1598.95515906882</v>
      </c>
      <c r="P955" s="2331"/>
      <c r="Q955" s="2328">
        <v>4745</v>
      </c>
      <c r="R955" s="2329">
        <v>126.07047727473601</v>
      </c>
      <c r="S955" s="2330"/>
      <c r="T955" s="2325">
        <v>4745</v>
      </c>
      <c r="U955" s="2326">
        <v>3565.4216092858801</v>
      </c>
      <c r="V955" s="2331"/>
      <c r="W955" s="2332">
        <v>4745</v>
      </c>
      <c r="X955" s="2329">
        <v>178.55608064437001</v>
      </c>
      <c r="Y955" s="2330"/>
      <c r="Z955" s="2333">
        <v>4745</v>
      </c>
      <c r="AA955" s="2326">
        <v>2206.2768135390602</v>
      </c>
      <c r="AB955" s="2331"/>
      <c r="AC955" s="2332">
        <v>4745</v>
      </c>
      <c r="AD955" s="2329">
        <v>142.064589447288</v>
      </c>
      <c r="AE955" s="2330"/>
      <c r="AF955" s="2334">
        <v>4745</v>
      </c>
      <c r="AG955" s="2335">
        <f t="shared" si="30"/>
        <v>1943.5392424251472</v>
      </c>
      <c r="AH955" s="2336"/>
      <c r="AI955" s="2334">
        <v>4745</v>
      </c>
      <c r="AJ955" s="2337">
        <f t="shared" si="31"/>
        <v>135.2484395645796</v>
      </c>
    </row>
    <row r="956" spans="2:36" x14ac:dyDescent="0.25">
      <c r="B956" s="2325">
        <v>4750</v>
      </c>
      <c r="C956" s="2326">
        <v>1392.8392976151499</v>
      </c>
      <c r="D956" s="2327"/>
      <c r="E956" s="2328">
        <v>4750</v>
      </c>
      <c r="F956" s="2329">
        <v>125.151619196848</v>
      </c>
      <c r="G956" s="2330"/>
      <c r="H956" s="2325">
        <v>4750</v>
      </c>
      <c r="I956" s="2326">
        <v>954.19129584372104</v>
      </c>
      <c r="J956" s="2331"/>
      <c r="K956" s="2328">
        <v>4750</v>
      </c>
      <c r="L956" s="2329">
        <v>104.396580406613</v>
      </c>
      <c r="M956" s="2330"/>
      <c r="N956" s="2325">
        <v>4750</v>
      </c>
      <c r="O956" s="2326">
        <v>1598.95003469879</v>
      </c>
      <c r="P956" s="2331"/>
      <c r="Q956" s="2328">
        <v>4750</v>
      </c>
      <c r="R956" s="2329">
        <v>126.06904444253701</v>
      </c>
      <c r="S956" s="2330"/>
      <c r="T956" s="2325">
        <v>4750</v>
      </c>
      <c r="U956" s="2326">
        <v>3565.40535770112</v>
      </c>
      <c r="V956" s="2331"/>
      <c r="W956" s="2332">
        <v>4750</v>
      </c>
      <c r="X956" s="2329">
        <v>178.554659518698</v>
      </c>
      <c r="Y956" s="2330"/>
      <c r="Z956" s="2333">
        <v>4750</v>
      </c>
      <c r="AA956" s="2326">
        <v>2206.4367828630898</v>
      </c>
      <c r="AB956" s="2331"/>
      <c r="AC956" s="2332">
        <v>4750</v>
      </c>
      <c r="AD956" s="2329">
        <v>142.06790949978301</v>
      </c>
      <c r="AE956" s="2330"/>
      <c r="AF956" s="2334">
        <v>4750</v>
      </c>
      <c r="AG956" s="2335">
        <f t="shared" si="30"/>
        <v>1943.5645537443743</v>
      </c>
      <c r="AH956" s="2336"/>
      <c r="AI956" s="2334">
        <v>4750</v>
      </c>
      <c r="AJ956" s="2337">
        <f t="shared" si="31"/>
        <v>135.2479626128958</v>
      </c>
    </row>
    <row r="957" spans="2:36" x14ac:dyDescent="0.25">
      <c r="B957" s="2325">
        <v>4755</v>
      </c>
      <c r="C957" s="2326">
        <v>1392.8348168360301</v>
      </c>
      <c r="D957" s="2327"/>
      <c r="E957" s="2328">
        <v>4755</v>
      </c>
      <c r="F957" s="2329">
        <v>125.150103787216</v>
      </c>
      <c r="G957" s="2330"/>
      <c r="H957" s="2325">
        <v>4755</v>
      </c>
      <c r="I957" s="2326">
        <v>954.18373984972504</v>
      </c>
      <c r="J957" s="2331"/>
      <c r="K957" s="2328">
        <v>4755</v>
      </c>
      <c r="L957" s="2329">
        <v>104.39524496320099</v>
      </c>
      <c r="M957" s="2330"/>
      <c r="N957" s="2325">
        <v>4755</v>
      </c>
      <c r="O957" s="2326">
        <v>1598.94491032876</v>
      </c>
      <c r="P957" s="2331"/>
      <c r="Q957" s="2328">
        <v>4755</v>
      </c>
      <c r="R957" s="2329">
        <v>126.06761161033801</v>
      </c>
      <c r="S957" s="2330"/>
      <c r="T957" s="2325">
        <v>4755</v>
      </c>
      <c r="U957" s="2326">
        <v>3565.3891061163699</v>
      </c>
      <c r="V957" s="2331"/>
      <c r="W957" s="2332">
        <v>4755</v>
      </c>
      <c r="X957" s="2329">
        <v>178.55323839302599</v>
      </c>
      <c r="Y957" s="2330"/>
      <c r="Z957" s="2333">
        <v>4755</v>
      </c>
      <c r="AA957" s="2326">
        <v>2206.5967521871098</v>
      </c>
      <c r="AB957" s="2331"/>
      <c r="AC957" s="2332">
        <v>4755</v>
      </c>
      <c r="AD957" s="2329">
        <v>142.07122955227899</v>
      </c>
      <c r="AE957" s="2330"/>
      <c r="AF957" s="2334">
        <v>4755</v>
      </c>
      <c r="AG957" s="2335">
        <f t="shared" si="30"/>
        <v>1943.5898650635991</v>
      </c>
      <c r="AH957" s="2336"/>
      <c r="AI957" s="2334">
        <v>4755</v>
      </c>
      <c r="AJ957" s="2337">
        <f t="shared" si="31"/>
        <v>135.24748566121198</v>
      </c>
    </row>
    <row r="958" spans="2:36" x14ac:dyDescent="0.25">
      <c r="B958" s="2325">
        <v>4760</v>
      </c>
      <c r="C958" s="2326">
        <v>1392.83033605692</v>
      </c>
      <c r="D958" s="2327"/>
      <c r="E958" s="2328">
        <v>4760</v>
      </c>
      <c r="F958" s="2329">
        <v>125.148588377585</v>
      </c>
      <c r="G958" s="2330"/>
      <c r="H958" s="2325">
        <v>4760</v>
      </c>
      <c r="I958" s="2326">
        <v>954.17618385572905</v>
      </c>
      <c r="J958" s="2331"/>
      <c r="K958" s="2328">
        <v>4760</v>
      </c>
      <c r="L958" s="2329">
        <v>104.39390951978901</v>
      </c>
      <c r="M958" s="2330"/>
      <c r="N958" s="2325">
        <v>4760</v>
      </c>
      <c r="O958" s="2326">
        <v>1598.93978595874</v>
      </c>
      <c r="P958" s="2331"/>
      <c r="Q958" s="2328">
        <v>4760</v>
      </c>
      <c r="R958" s="2329">
        <v>126.066178778138</v>
      </c>
      <c r="S958" s="2330"/>
      <c r="T958" s="2325">
        <v>4760</v>
      </c>
      <c r="U958" s="2326">
        <v>3565.3728545316098</v>
      </c>
      <c r="V958" s="2331"/>
      <c r="W958" s="2332">
        <v>4760</v>
      </c>
      <c r="X958" s="2329">
        <v>178.55181726735501</v>
      </c>
      <c r="Y958" s="2330"/>
      <c r="Z958" s="2333">
        <v>4760</v>
      </c>
      <c r="AA958" s="2326">
        <v>2206.7567215111299</v>
      </c>
      <c r="AB958" s="2331"/>
      <c r="AC958" s="2332">
        <v>4760</v>
      </c>
      <c r="AD958" s="2329">
        <v>142.07454960477401</v>
      </c>
      <c r="AE958" s="2330"/>
      <c r="AF958" s="2334">
        <v>4760</v>
      </c>
      <c r="AG958" s="2335">
        <f t="shared" si="30"/>
        <v>1943.6151763828257</v>
      </c>
      <c r="AH958" s="2336"/>
      <c r="AI958" s="2334">
        <v>4760</v>
      </c>
      <c r="AJ958" s="2337">
        <f t="shared" si="31"/>
        <v>135.24700870952819</v>
      </c>
    </row>
    <row r="959" spans="2:36" x14ac:dyDescent="0.25">
      <c r="B959" s="2325">
        <v>4765</v>
      </c>
      <c r="C959" s="2326">
        <v>1394.5966030872603</v>
      </c>
      <c r="D959" s="2327"/>
      <c r="E959" s="2328">
        <v>4765</v>
      </c>
      <c r="F959" s="2329">
        <v>125.74586258459885</v>
      </c>
      <c r="G959" s="2330"/>
      <c r="H959" s="2325">
        <v>4765</v>
      </c>
      <c r="I959" s="2326">
        <v>957.15424504372311</v>
      </c>
      <c r="J959" s="2331"/>
      <c r="K959" s="2328">
        <v>4765</v>
      </c>
      <c r="L959" s="2329">
        <v>104.92025116521489</v>
      </c>
      <c r="M959" s="2330"/>
      <c r="N959" s="2325">
        <v>4765</v>
      </c>
      <c r="O959" s="2326">
        <v>1600.9594668822779</v>
      </c>
      <c r="P959" s="2331"/>
      <c r="Q959" s="2328">
        <v>4765</v>
      </c>
      <c r="R959" s="2329">
        <v>126.63090455806397</v>
      </c>
      <c r="S959" s="2330"/>
      <c r="T959" s="2325">
        <v>4765</v>
      </c>
      <c r="U959" s="2326">
        <v>3571.7764365267658</v>
      </c>
      <c r="V959" s="2331"/>
      <c r="W959" s="2332">
        <v>4765</v>
      </c>
      <c r="X959" s="2329">
        <v>179.11189667026804</v>
      </c>
      <c r="Y959" s="2330"/>
      <c r="Z959" s="2333">
        <v>4765</v>
      </c>
      <c r="AA959" s="2326">
        <v>2143.7291082881866</v>
      </c>
      <c r="AB959" s="2331"/>
      <c r="AC959" s="2332">
        <v>4765</v>
      </c>
      <c r="AD959" s="2329">
        <v>140.76657076361789</v>
      </c>
      <c r="AE959" s="2330"/>
      <c r="AF959" s="2334">
        <v>4765</v>
      </c>
      <c r="AG959" s="2335">
        <f t="shared" si="30"/>
        <v>1933.643171965643</v>
      </c>
      <c r="AH959" s="2336"/>
      <c r="AI959" s="2334">
        <v>4765</v>
      </c>
      <c r="AJ959" s="2337">
        <f t="shared" si="31"/>
        <v>135.43509714835272</v>
      </c>
    </row>
    <row r="960" spans="2:36" x14ac:dyDescent="0.25">
      <c r="B960" s="2325">
        <v>4770</v>
      </c>
      <c r="C960" s="2326">
        <v>1394.3487601379968</v>
      </c>
      <c r="D960" s="2327"/>
      <c r="E960" s="2328">
        <v>4770</v>
      </c>
      <c r="F960" s="2329">
        <v>125.66217703437707</v>
      </c>
      <c r="G960" s="2330"/>
      <c r="H960" s="2325">
        <v>4770</v>
      </c>
      <c r="I960" s="2326">
        <v>956.73699945120518</v>
      </c>
      <c r="J960" s="2331"/>
      <c r="K960" s="2328">
        <v>4770</v>
      </c>
      <c r="L960" s="2329">
        <v>104.84650687568335</v>
      </c>
      <c r="M960" s="2330"/>
      <c r="N960" s="2325">
        <v>4770</v>
      </c>
      <c r="O960" s="2326">
        <v>1600.6764946418962</v>
      </c>
      <c r="P960" s="2331"/>
      <c r="Q960" s="2328">
        <v>4770</v>
      </c>
      <c r="R960" s="2329">
        <v>126.55178229806573</v>
      </c>
      <c r="S960" s="2330"/>
      <c r="T960" s="2325">
        <v>4770</v>
      </c>
      <c r="U960" s="2326">
        <v>3570.8818366963005</v>
      </c>
      <c r="V960" s="2331"/>
      <c r="W960" s="2332">
        <v>4770</v>
      </c>
      <c r="X960" s="2329">
        <v>179.03347494464205</v>
      </c>
      <c r="Y960" s="2330"/>
      <c r="Z960" s="2333">
        <v>4770</v>
      </c>
      <c r="AA960" s="2326">
        <v>2152.5269203735252</v>
      </c>
      <c r="AB960" s="2331"/>
      <c r="AC960" s="2332">
        <v>4770</v>
      </c>
      <c r="AD960" s="2329">
        <v>140.94897058074733</v>
      </c>
      <c r="AE960" s="2330"/>
      <c r="AF960" s="2334">
        <v>4770</v>
      </c>
      <c r="AG960" s="2335">
        <f t="shared" si="30"/>
        <v>1935.0342022601849</v>
      </c>
      <c r="AH960" s="2336"/>
      <c r="AI960" s="2334">
        <v>4770</v>
      </c>
      <c r="AJ960" s="2337">
        <f t="shared" si="31"/>
        <v>135.4085823467031</v>
      </c>
    </row>
    <row r="961" spans="2:36" x14ac:dyDescent="0.25">
      <c r="B961" s="2325">
        <v>4775</v>
      </c>
      <c r="C961" s="2326">
        <v>1394.1023172866308</v>
      </c>
      <c r="D961" s="2327"/>
      <c r="E961" s="2328">
        <v>4775</v>
      </c>
      <c r="F961" s="2329">
        <v>125.57882950465842</v>
      </c>
      <c r="G961" s="2330"/>
      <c r="H961" s="2325">
        <v>4775</v>
      </c>
      <c r="I961" s="2326">
        <v>956.32141978143625</v>
      </c>
      <c r="J961" s="2331"/>
      <c r="K961" s="2328">
        <v>4775</v>
      </c>
      <c r="L961" s="2329">
        <v>104.77305748802713</v>
      </c>
      <c r="M961" s="2330"/>
      <c r="N961" s="2325">
        <v>4775</v>
      </c>
      <c r="O961" s="2326">
        <v>1600.3946542904778</v>
      </c>
      <c r="P961" s="2331"/>
      <c r="Q961" s="2328">
        <v>4775</v>
      </c>
      <c r="R961" s="2329">
        <v>126.47297652710739</v>
      </c>
      <c r="S961" s="2330"/>
      <c r="T961" s="2325">
        <v>4775</v>
      </c>
      <c r="U961" s="2326">
        <v>3569.9879995347269</v>
      </c>
      <c r="V961" s="2331"/>
      <c r="W961" s="2332">
        <v>4775</v>
      </c>
      <c r="X961" s="2329">
        <v>178.9553130326903</v>
      </c>
      <c r="Y961" s="2330"/>
      <c r="Z961" s="2333">
        <v>4775</v>
      </c>
      <c r="AA961" s="2326">
        <v>2161.3252331947042</v>
      </c>
      <c r="AB961" s="2331"/>
      <c r="AC961" s="2332">
        <v>4775</v>
      </c>
      <c r="AD961" s="2329">
        <v>141.13157346800031</v>
      </c>
      <c r="AE961" s="2330"/>
      <c r="AF961" s="2334">
        <v>4775</v>
      </c>
      <c r="AG961" s="2335">
        <f t="shared" si="30"/>
        <v>1936.4263248175951</v>
      </c>
      <c r="AH961" s="2336"/>
      <c r="AI961" s="2334">
        <v>4775</v>
      </c>
      <c r="AJ961" s="2337">
        <f t="shared" si="31"/>
        <v>135.38235000409671</v>
      </c>
    </row>
    <row r="962" spans="2:36" x14ac:dyDescent="0.25">
      <c r="B962" s="2325">
        <v>4780</v>
      </c>
      <c r="C962" s="2326">
        <v>1392.8258552778</v>
      </c>
      <c r="D962" s="2327"/>
      <c r="E962" s="2328">
        <v>4780</v>
      </c>
      <c r="F962" s="2329">
        <v>125.147072967954</v>
      </c>
      <c r="G962" s="2330"/>
      <c r="H962" s="2325">
        <v>4780</v>
      </c>
      <c r="I962" s="2326">
        <v>954.16862786173294</v>
      </c>
      <c r="J962" s="2331"/>
      <c r="K962" s="2328">
        <v>4780</v>
      </c>
      <c r="L962" s="2329">
        <v>104.392574076377</v>
      </c>
      <c r="M962" s="2330"/>
      <c r="N962" s="2325">
        <v>4780</v>
      </c>
      <c r="O962" s="2326">
        <v>1598.93466158871</v>
      </c>
      <c r="P962" s="2331"/>
      <c r="Q962" s="2328">
        <v>4780</v>
      </c>
      <c r="R962" s="2329">
        <v>126.06474594593899</v>
      </c>
      <c r="S962" s="2330"/>
      <c r="T962" s="2325">
        <v>4780</v>
      </c>
      <c r="U962" s="2326">
        <v>3565.3566029468602</v>
      </c>
      <c r="V962" s="2331"/>
      <c r="W962" s="2332">
        <v>4780</v>
      </c>
      <c r="X962" s="2329">
        <v>178.550396141683</v>
      </c>
      <c r="Y962" s="2330"/>
      <c r="Z962" s="2333">
        <v>4780</v>
      </c>
      <c r="AA962" s="2326">
        <v>2206.9166908351499</v>
      </c>
      <c r="AB962" s="2331"/>
      <c r="AC962" s="2332">
        <v>4780</v>
      </c>
      <c r="AD962" s="2329">
        <v>142.07786965727001</v>
      </c>
      <c r="AE962" s="2330"/>
      <c r="AF962" s="2334">
        <v>4780</v>
      </c>
      <c r="AG962" s="2335">
        <f t="shared" si="30"/>
        <v>1943.6404877020505</v>
      </c>
      <c r="AH962" s="2336"/>
      <c r="AI962" s="2334">
        <v>4780</v>
      </c>
      <c r="AJ962" s="2337">
        <f t="shared" si="31"/>
        <v>135.24653175784459</v>
      </c>
    </row>
    <row r="963" spans="2:36" x14ac:dyDescent="0.25">
      <c r="B963" s="2325">
        <v>4785</v>
      </c>
      <c r="C963" s="2326">
        <v>1392.8213744986899</v>
      </c>
      <c r="D963" s="2327"/>
      <c r="E963" s="2328">
        <v>4785</v>
      </c>
      <c r="F963" s="2329">
        <v>125.14555755832301</v>
      </c>
      <c r="G963" s="2330"/>
      <c r="H963" s="2325">
        <v>4785</v>
      </c>
      <c r="I963" s="2326">
        <v>954.16107186773695</v>
      </c>
      <c r="J963" s="2331"/>
      <c r="K963" s="2328">
        <v>4785</v>
      </c>
      <c r="L963" s="2329">
        <v>104.391238632965</v>
      </c>
      <c r="M963" s="2330"/>
      <c r="N963" s="2325">
        <v>4785</v>
      </c>
      <c r="O963" s="2326">
        <v>1598.92953721869</v>
      </c>
      <c r="P963" s="2331"/>
      <c r="Q963" s="2328">
        <v>4785</v>
      </c>
      <c r="R963" s="2329">
        <v>126.06331311373999</v>
      </c>
      <c r="S963" s="2330"/>
      <c r="T963" s="2325">
        <v>4785</v>
      </c>
      <c r="U963" s="2326">
        <v>3565.3403513621001</v>
      </c>
      <c r="V963" s="2331"/>
      <c r="W963" s="2332">
        <v>4785</v>
      </c>
      <c r="X963" s="2329">
        <v>178.54897501601101</v>
      </c>
      <c r="Y963" s="2330"/>
      <c r="Z963" s="2333">
        <v>4785</v>
      </c>
      <c r="AA963" s="2326">
        <v>2207.0766601591699</v>
      </c>
      <c r="AB963" s="2331"/>
      <c r="AC963" s="2332">
        <v>4785</v>
      </c>
      <c r="AD963" s="2329">
        <v>142.081189709765</v>
      </c>
      <c r="AE963" s="2330"/>
      <c r="AF963" s="2334">
        <v>4785</v>
      </c>
      <c r="AG963" s="2335">
        <f t="shared" si="30"/>
        <v>1943.6657990212775</v>
      </c>
      <c r="AH963" s="2336"/>
      <c r="AI963" s="2334">
        <v>4785</v>
      </c>
      <c r="AJ963" s="2337">
        <f t="shared" si="31"/>
        <v>135.2460548061608</v>
      </c>
    </row>
    <row r="964" spans="2:36" x14ac:dyDescent="0.25">
      <c r="B964" s="2325">
        <v>4790</v>
      </c>
      <c r="C964" s="2326">
        <v>1392.8168937195701</v>
      </c>
      <c r="D964" s="2327"/>
      <c r="E964" s="2328">
        <v>4790</v>
      </c>
      <c r="F964" s="2329">
        <v>125.144042148691</v>
      </c>
      <c r="G964" s="2330"/>
      <c r="H964" s="2325">
        <v>4790</v>
      </c>
      <c r="I964" s="2326">
        <v>954.15351587374198</v>
      </c>
      <c r="J964" s="2331"/>
      <c r="K964" s="2328">
        <v>4790</v>
      </c>
      <c r="L964" s="2329">
        <v>104.389903189553</v>
      </c>
      <c r="M964" s="2330"/>
      <c r="N964" s="2325">
        <v>4790</v>
      </c>
      <c r="O964" s="2326">
        <v>1598.92441284866</v>
      </c>
      <c r="P964" s="2331"/>
      <c r="Q964" s="2328">
        <v>4790</v>
      </c>
      <c r="R964" s="2329">
        <v>126.06188028154099</v>
      </c>
      <c r="S964" s="2330"/>
      <c r="T964" s="2325">
        <v>4790</v>
      </c>
      <c r="U964" s="2326">
        <v>3565.3240997773401</v>
      </c>
      <c r="V964" s="2331"/>
      <c r="W964" s="2332">
        <v>4790</v>
      </c>
      <c r="X964" s="2329">
        <v>178.547553890339</v>
      </c>
      <c r="Y964" s="2330"/>
      <c r="Z964" s="2333">
        <v>4790</v>
      </c>
      <c r="AA964" s="2326">
        <v>2207.23662948319</v>
      </c>
      <c r="AB964" s="2331"/>
      <c r="AC964" s="2332">
        <v>4790</v>
      </c>
      <c r="AD964" s="2329">
        <v>142.08450976226101</v>
      </c>
      <c r="AE964" s="2330"/>
      <c r="AF964" s="2334">
        <v>4790</v>
      </c>
      <c r="AG964" s="2335">
        <f t="shared" si="30"/>
        <v>1943.6911103405005</v>
      </c>
      <c r="AH964" s="2336"/>
      <c r="AI964" s="2334">
        <v>4790</v>
      </c>
      <c r="AJ964" s="2337">
        <f t="shared" si="31"/>
        <v>135.24557785447701</v>
      </c>
    </row>
    <row r="965" spans="2:36" x14ac:dyDescent="0.25">
      <c r="B965" s="2325">
        <v>4795</v>
      </c>
      <c r="C965" s="2326">
        <v>1392.81241294045</v>
      </c>
      <c r="D965" s="2327"/>
      <c r="E965" s="2328">
        <v>4795</v>
      </c>
      <c r="F965" s="2329">
        <v>125.14252673906</v>
      </c>
      <c r="G965" s="2330"/>
      <c r="H965" s="2325">
        <v>4795</v>
      </c>
      <c r="I965" s="2326">
        <v>954.14595987974599</v>
      </c>
      <c r="J965" s="2331"/>
      <c r="K965" s="2328">
        <v>4795</v>
      </c>
      <c r="L965" s="2329">
        <v>104.38856774614101</v>
      </c>
      <c r="M965" s="2330"/>
      <c r="N965" s="2325">
        <v>4795</v>
      </c>
      <c r="O965" s="2326">
        <v>1598.9192884786401</v>
      </c>
      <c r="P965" s="2331"/>
      <c r="Q965" s="2328">
        <v>4795</v>
      </c>
      <c r="R965" s="2329">
        <v>126.06044744934201</v>
      </c>
      <c r="S965" s="2330"/>
      <c r="T965" s="2325">
        <v>4795</v>
      </c>
      <c r="U965" s="2326">
        <v>3565.30784819259</v>
      </c>
      <c r="V965" s="2331"/>
      <c r="W965" s="2332">
        <v>4795</v>
      </c>
      <c r="X965" s="2329">
        <v>178.54613276466699</v>
      </c>
      <c r="Y965" s="2330"/>
      <c r="Z965" s="2333">
        <v>4795</v>
      </c>
      <c r="AA965" s="2326">
        <v>2207.39659880721</v>
      </c>
      <c r="AB965" s="2331"/>
      <c r="AC965" s="2332">
        <v>4795</v>
      </c>
      <c r="AD965" s="2329">
        <v>142.08782981475599</v>
      </c>
      <c r="AE965" s="2330"/>
      <c r="AF965" s="2334">
        <v>4795</v>
      </c>
      <c r="AG965" s="2335">
        <f t="shared" si="30"/>
        <v>1943.7164216597273</v>
      </c>
      <c r="AH965" s="2336"/>
      <c r="AI965" s="2334">
        <v>4795</v>
      </c>
      <c r="AJ965" s="2337">
        <f t="shared" si="31"/>
        <v>135.24510090279321</v>
      </c>
    </row>
    <row r="966" spans="2:36" x14ac:dyDescent="0.25">
      <c r="B966" s="2325">
        <v>4800</v>
      </c>
      <c r="C966" s="2326">
        <v>1392.80793216134</v>
      </c>
      <c r="D966" s="2327"/>
      <c r="E966" s="2328">
        <v>4800</v>
      </c>
      <c r="F966" s="2329">
        <v>125.14101132942901</v>
      </c>
      <c r="G966" s="2330"/>
      <c r="H966" s="2325">
        <v>4800</v>
      </c>
      <c r="I966" s="2326">
        <v>954.13840388574999</v>
      </c>
      <c r="J966" s="2331"/>
      <c r="K966" s="2328">
        <v>4800</v>
      </c>
      <c r="L966" s="2329">
        <v>104.387232302729</v>
      </c>
      <c r="M966" s="2330"/>
      <c r="N966" s="2325">
        <v>4800</v>
      </c>
      <c r="O966" s="2326">
        <v>1598.9141641086101</v>
      </c>
      <c r="P966" s="2331"/>
      <c r="Q966" s="2328">
        <v>4800</v>
      </c>
      <c r="R966" s="2329">
        <v>126.059014617142</v>
      </c>
      <c r="S966" s="2330"/>
      <c r="T966" s="2325">
        <v>4800</v>
      </c>
      <c r="U966" s="2326">
        <v>3565.2915966078299</v>
      </c>
      <c r="V966" s="2331"/>
      <c r="W966" s="2332">
        <v>4800</v>
      </c>
      <c r="X966" s="2329">
        <v>178.54471163899501</v>
      </c>
      <c r="Y966" s="2330"/>
      <c r="Z966" s="2333">
        <v>4800</v>
      </c>
      <c r="AA966" s="2326">
        <v>2207.5565681312401</v>
      </c>
      <c r="AB966" s="2331"/>
      <c r="AC966" s="2332">
        <v>4800</v>
      </c>
      <c r="AD966" s="2329">
        <v>142.091149867252</v>
      </c>
      <c r="AE966" s="2330"/>
      <c r="AF966" s="2334">
        <v>4800</v>
      </c>
      <c r="AG966" s="2335">
        <f t="shared" si="30"/>
        <v>1943.7417329789539</v>
      </c>
      <c r="AH966" s="2336"/>
      <c r="AI966" s="2334">
        <v>4800</v>
      </c>
      <c r="AJ966" s="2337">
        <f t="shared" si="31"/>
        <v>135.24462395110942</v>
      </c>
    </row>
    <row r="967" spans="2:36" x14ac:dyDescent="0.25">
      <c r="B967" s="2325">
        <v>4805</v>
      </c>
      <c r="C967" s="2326">
        <v>1392.8034513822199</v>
      </c>
      <c r="D967" s="2327"/>
      <c r="E967" s="2328">
        <v>4805</v>
      </c>
      <c r="F967" s="2329">
        <v>125.13949591979799</v>
      </c>
      <c r="G967" s="2330"/>
      <c r="H967" s="2325">
        <v>4805</v>
      </c>
      <c r="I967" s="2326">
        <v>954.130847891754</v>
      </c>
      <c r="J967" s="2331"/>
      <c r="K967" s="2328">
        <v>4805</v>
      </c>
      <c r="L967" s="2329">
        <v>104.385896859317</v>
      </c>
      <c r="M967" s="2330"/>
      <c r="N967" s="2325">
        <v>4805</v>
      </c>
      <c r="O967" s="2326">
        <v>1598.9090397385801</v>
      </c>
      <c r="P967" s="2331"/>
      <c r="Q967" s="2328">
        <v>4805</v>
      </c>
      <c r="R967" s="2329">
        <v>126.057581784943</v>
      </c>
      <c r="S967" s="2330"/>
      <c r="T967" s="2325">
        <v>4805</v>
      </c>
      <c r="U967" s="2326">
        <v>3565.2753450230798</v>
      </c>
      <c r="V967" s="2331"/>
      <c r="W967" s="2332">
        <v>4805</v>
      </c>
      <c r="X967" s="2329">
        <v>178.543290513323</v>
      </c>
      <c r="Y967" s="2330"/>
      <c r="Z967" s="2333">
        <v>4805</v>
      </c>
      <c r="AA967" s="2326">
        <v>2207.7165374552601</v>
      </c>
      <c r="AB967" s="2331"/>
      <c r="AC967" s="2332">
        <v>4805</v>
      </c>
      <c r="AD967" s="2329">
        <v>142.09446991974701</v>
      </c>
      <c r="AE967" s="2330"/>
      <c r="AF967" s="2334">
        <v>4805</v>
      </c>
      <c r="AG967" s="2335">
        <f t="shared" si="30"/>
        <v>1943.7670442981787</v>
      </c>
      <c r="AH967" s="2336"/>
      <c r="AI967" s="2334">
        <v>4805</v>
      </c>
      <c r="AJ967" s="2337">
        <f t="shared" si="31"/>
        <v>135.2441469994256</v>
      </c>
    </row>
    <row r="968" spans="2:36" x14ac:dyDescent="0.25">
      <c r="B968" s="2325">
        <v>4810</v>
      </c>
      <c r="C968" s="2326">
        <v>1392.7989706031101</v>
      </c>
      <c r="D968" s="2327"/>
      <c r="E968" s="2328">
        <v>4810</v>
      </c>
      <c r="F968" s="2329">
        <v>125.137980510166</v>
      </c>
      <c r="G968" s="2330"/>
      <c r="H968" s="2325">
        <v>4810</v>
      </c>
      <c r="I968" s="2326">
        <v>954.12329189775801</v>
      </c>
      <c r="J968" s="2331"/>
      <c r="K968" s="2328">
        <v>4810</v>
      </c>
      <c r="L968" s="2329">
        <v>104.384561415905</v>
      </c>
      <c r="M968" s="2330"/>
      <c r="N968" s="2325">
        <v>4810</v>
      </c>
      <c r="O968" s="2326">
        <v>1598.9039153685601</v>
      </c>
      <c r="P968" s="2331"/>
      <c r="Q968" s="2328">
        <v>4810</v>
      </c>
      <c r="R968" s="2329">
        <v>126.056148952744</v>
      </c>
      <c r="S968" s="2330"/>
      <c r="T968" s="2325">
        <v>4810</v>
      </c>
      <c r="U968" s="2326">
        <v>3565.2590934383202</v>
      </c>
      <c r="V968" s="2331"/>
      <c r="W968" s="2332">
        <v>4810</v>
      </c>
      <c r="X968" s="2329">
        <v>178.54186938765201</v>
      </c>
      <c r="Y968" s="2330"/>
      <c r="Z968" s="2333">
        <v>4810</v>
      </c>
      <c r="AA968" s="2326">
        <v>2207.8765067792801</v>
      </c>
      <c r="AB968" s="2331"/>
      <c r="AC968" s="2332">
        <v>4810</v>
      </c>
      <c r="AD968" s="2329">
        <v>142.09778997224299</v>
      </c>
      <c r="AE968" s="2330"/>
      <c r="AF968" s="2334">
        <v>4810</v>
      </c>
      <c r="AG968" s="2335">
        <f t="shared" ref="AG968:AG1031" si="32">AVERAGE(C968,I968,O968,U968,AA968)</f>
        <v>1943.7923556174057</v>
      </c>
      <c r="AH968" s="2336"/>
      <c r="AI968" s="2334">
        <v>4810</v>
      </c>
      <c r="AJ968" s="2337">
        <f t="shared" ref="AJ968:AJ1031" si="33">AVERAGE(F968,L968,R968,X968,AD968)</f>
        <v>135.243670047742</v>
      </c>
    </row>
    <row r="969" spans="2:36" x14ac:dyDescent="0.25">
      <c r="B969" s="2325">
        <v>4815</v>
      </c>
      <c r="C969" s="2326">
        <v>1392.79448982399</v>
      </c>
      <c r="D969" s="2327"/>
      <c r="E969" s="2328">
        <v>4815</v>
      </c>
      <c r="F969" s="2329">
        <v>125.13646510053501</v>
      </c>
      <c r="G969" s="2330"/>
      <c r="H969" s="2325">
        <v>4815</v>
      </c>
      <c r="I969" s="2326">
        <v>954.11573590376304</v>
      </c>
      <c r="J969" s="2331"/>
      <c r="K969" s="2328">
        <v>4815</v>
      </c>
      <c r="L969" s="2329">
        <v>104.38322597249299</v>
      </c>
      <c r="M969" s="2330"/>
      <c r="N969" s="2325">
        <v>4815</v>
      </c>
      <c r="O969" s="2326">
        <v>1598.8987909985301</v>
      </c>
      <c r="P969" s="2331"/>
      <c r="Q969" s="2328">
        <v>4815</v>
      </c>
      <c r="R969" s="2329">
        <v>126.054716120545</v>
      </c>
      <c r="S969" s="2330"/>
      <c r="T969" s="2325">
        <v>4815</v>
      </c>
      <c r="U969" s="2326">
        <v>3565.2428418535601</v>
      </c>
      <c r="V969" s="2331"/>
      <c r="W969" s="2332">
        <v>4815</v>
      </c>
      <c r="X969" s="2329">
        <v>178.54044826198</v>
      </c>
      <c r="Y969" s="2330"/>
      <c r="Z969" s="2333">
        <v>4815</v>
      </c>
      <c r="AA969" s="2326">
        <v>2208.0364761033002</v>
      </c>
      <c r="AB969" s="2331"/>
      <c r="AC969" s="2332">
        <v>4815</v>
      </c>
      <c r="AD969" s="2329">
        <v>142.10111002473801</v>
      </c>
      <c r="AE969" s="2330"/>
      <c r="AF969" s="2334">
        <v>4815</v>
      </c>
      <c r="AG969" s="2335">
        <f t="shared" si="32"/>
        <v>1943.8176669366287</v>
      </c>
      <c r="AH969" s="2336"/>
      <c r="AI969" s="2334">
        <v>4815</v>
      </c>
      <c r="AJ969" s="2337">
        <f t="shared" si="33"/>
        <v>135.24319309605818</v>
      </c>
    </row>
    <row r="970" spans="2:36" x14ac:dyDescent="0.25">
      <c r="B970" s="2325">
        <v>4820</v>
      </c>
      <c r="C970" s="2326">
        <v>1392.79000904488</v>
      </c>
      <c r="D970" s="2327"/>
      <c r="E970" s="2328">
        <v>4820</v>
      </c>
      <c r="F970" s="2329">
        <v>125.13494969090399</v>
      </c>
      <c r="G970" s="2330"/>
      <c r="H970" s="2325">
        <v>4820</v>
      </c>
      <c r="I970" s="2326">
        <v>954.10817990976705</v>
      </c>
      <c r="J970" s="2331"/>
      <c r="K970" s="2328">
        <v>4820</v>
      </c>
      <c r="L970" s="2329">
        <v>104.38189052908101</v>
      </c>
      <c r="M970" s="2330"/>
      <c r="N970" s="2325">
        <v>4820</v>
      </c>
      <c r="O970" s="2326">
        <v>1598.8936666285099</v>
      </c>
      <c r="P970" s="2331"/>
      <c r="Q970" s="2328">
        <v>4820</v>
      </c>
      <c r="R970" s="2329">
        <v>126.053283288345</v>
      </c>
      <c r="S970" s="2330"/>
      <c r="T970" s="2325">
        <v>4820</v>
      </c>
      <c r="U970" s="2326">
        <v>3565.22659026881</v>
      </c>
      <c r="V970" s="2331"/>
      <c r="W970" s="2332">
        <v>4820</v>
      </c>
      <c r="X970" s="2329">
        <v>178.53902713630799</v>
      </c>
      <c r="Y970" s="2330"/>
      <c r="Z970" s="2333">
        <v>4820</v>
      </c>
      <c r="AA970" s="2326">
        <v>2208.1964454273202</v>
      </c>
      <c r="AB970" s="2331"/>
      <c r="AC970" s="2332">
        <v>4820</v>
      </c>
      <c r="AD970" s="2329">
        <v>142.10443007723401</v>
      </c>
      <c r="AE970" s="2330"/>
      <c r="AF970" s="2334">
        <v>4820</v>
      </c>
      <c r="AG970" s="2335">
        <f t="shared" si="32"/>
        <v>1943.8429782558574</v>
      </c>
      <c r="AH970" s="2336"/>
      <c r="AI970" s="2334">
        <v>4820</v>
      </c>
      <c r="AJ970" s="2337">
        <f t="shared" si="33"/>
        <v>135.24271614437441</v>
      </c>
    </row>
    <row r="971" spans="2:36" x14ac:dyDescent="0.25">
      <c r="B971" s="2325">
        <v>4825</v>
      </c>
      <c r="C971" s="2326">
        <v>1392.7855282657599</v>
      </c>
      <c r="D971" s="2327"/>
      <c r="E971" s="2328">
        <v>4825</v>
      </c>
      <c r="F971" s="2329">
        <v>125.133434281273</v>
      </c>
      <c r="G971" s="2330"/>
      <c r="H971" s="2325">
        <v>4825</v>
      </c>
      <c r="I971" s="2326">
        <v>954.10062391577105</v>
      </c>
      <c r="J971" s="2331"/>
      <c r="K971" s="2328">
        <v>4825</v>
      </c>
      <c r="L971" s="2329">
        <v>104.38055508567</v>
      </c>
      <c r="M971" s="2330"/>
      <c r="N971" s="2325">
        <v>4825</v>
      </c>
      <c r="O971" s="2326">
        <v>1598.8885422584799</v>
      </c>
      <c r="P971" s="2331"/>
      <c r="Q971" s="2328">
        <v>4825</v>
      </c>
      <c r="R971" s="2329">
        <v>126.051850456146</v>
      </c>
      <c r="S971" s="2330"/>
      <c r="T971" s="2325">
        <v>4825</v>
      </c>
      <c r="U971" s="2326">
        <v>3565.2103386840499</v>
      </c>
      <c r="V971" s="2331"/>
      <c r="W971" s="2332">
        <v>4825</v>
      </c>
      <c r="X971" s="2329">
        <v>178.53760601063601</v>
      </c>
      <c r="Y971" s="2330"/>
      <c r="Z971" s="2333">
        <v>4825</v>
      </c>
      <c r="AA971" s="2326">
        <v>2208.3564147513398</v>
      </c>
      <c r="AB971" s="2331"/>
      <c r="AC971" s="2332">
        <v>4825</v>
      </c>
      <c r="AD971" s="2329">
        <v>142.107750129729</v>
      </c>
      <c r="AE971" s="2330"/>
      <c r="AF971" s="2334">
        <v>4825</v>
      </c>
      <c r="AG971" s="2335">
        <f t="shared" si="32"/>
        <v>1943.8682895750803</v>
      </c>
      <c r="AH971" s="2336"/>
      <c r="AI971" s="2334">
        <v>4825</v>
      </c>
      <c r="AJ971" s="2337">
        <f t="shared" si="33"/>
        <v>135.24223919269079</v>
      </c>
    </row>
    <row r="972" spans="2:36" x14ac:dyDescent="0.25">
      <c r="B972" s="2325">
        <v>4830</v>
      </c>
      <c r="C972" s="2326">
        <v>1394.5966030872603</v>
      </c>
      <c r="D972" s="2327"/>
      <c r="E972" s="2328">
        <v>4830</v>
      </c>
      <c r="F972" s="2329">
        <v>125.74586258459885</v>
      </c>
      <c r="G972" s="2330"/>
      <c r="H972" s="2325">
        <v>4830</v>
      </c>
      <c r="I972" s="2326">
        <v>957.15424504372311</v>
      </c>
      <c r="J972" s="2331"/>
      <c r="K972" s="2328">
        <v>4830</v>
      </c>
      <c r="L972" s="2329">
        <v>104.92025116521489</v>
      </c>
      <c r="M972" s="2330"/>
      <c r="N972" s="2325">
        <v>4830</v>
      </c>
      <c r="O972" s="2326">
        <v>1600.9594668822779</v>
      </c>
      <c r="P972" s="2331"/>
      <c r="Q972" s="2328">
        <v>4830</v>
      </c>
      <c r="R972" s="2329">
        <v>126.63090455806397</v>
      </c>
      <c r="S972" s="2330"/>
      <c r="T972" s="2325">
        <v>4830</v>
      </c>
      <c r="U972" s="2326">
        <v>3571.7764365267658</v>
      </c>
      <c r="V972" s="2331"/>
      <c r="W972" s="2332">
        <v>4830</v>
      </c>
      <c r="X972" s="2329">
        <v>179.11189667026804</v>
      </c>
      <c r="Y972" s="2330"/>
      <c r="Z972" s="2333">
        <v>4830</v>
      </c>
      <c r="AA972" s="2326">
        <v>2143.7291082881866</v>
      </c>
      <c r="AB972" s="2331"/>
      <c r="AC972" s="2332">
        <v>4830</v>
      </c>
      <c r="AD972" s="2329">
        <v>140.76657076361789</v>
      </c>
      <c r="AE972" s="2330"/>
      <c r="AF972" s="2334">
        <v>4830</v>
      </c>
      <c r="AG972" s="2335">
        <f t="shared" si="32"/>
        <v>1933.643171965643</v>
      </c>
      <c r="AH972" s="2336"/>
      <c r="AI972" s="2334">
        <v>4830</v>
      </c>
      <c r="AJ972" s="2337">
        <f t="shared" si="33"/>
        <v>135.43509714835272</v>
      </c>
    </row>
    <row r="973" spans="2:36" x14ac:dyDescent="0.25">
      <c r="B973" s="2325">
        <v>4835</v>
      </c>
      <c r="C973" s="2326">
        <v>1394.3487601379968</v>
      </c>
      <c r="D973" s="2327"/>
      <c r="E973" s="2328">
        <v>4835</v>
      </c>
      <c r="F973" s="2329">
        <v>125.66217703437707</v>
      </c>
      <c r="G973" s="2330"/>
      <c r="H973" s="2325">
        <v>4835</v>
      </c>
      <c r="I973" s="2326">
        <v>956.73699945120518</v>
      </c>
      <c r="J973" s="2331"/>
      <c r="K973" s="2328">
        <v>4835</v>
      </c>
      <c r="L973" s="2329">
        <v>104.84650687568335</v>
      </c>
      <c r="M973" s="2330"/>
      <c r="N973" s="2325">
        <v>4835</v>
      </c>
      <c r="O973" s="2326">
        <v>1600.6764946418962</v>
      </c>
      <c r="P973" s="2331"/>
      <c r="Q973" s="2328">
        <v>4835</v>
      </c>
      <c r="R973" s="2329">
        <v>126.55178229806573</v>
      </c>
      <c r="S973" s="2330"/>
      <c r="T973" s="2325">
        <v>4835</v>
      </c>
      <c r="U973" s="2326">
        <v>3570.8818366963005</v>
      </c>
      <c r="V973" s="2331"/>
      <c r="W973" s="2332">
        <v>4835</v>
      </c>
      <c r="X973" s="2329">
        <v>179.03347494464205</v>
      </c>
      <c r="Y973" s="2330"/>
      <c r="Z973" s="2333">
        <v>4835</v>
      </c>
      <c r="AA973" s="2326">
        <v>2152.5269203735252</v>
      </c>
      <c r="AB973" s="2331"/>
      <c r="AC973" s="2332">
        <v>4835</v>
      </c>
      <c r="AD973" s="2329">
        <v>140.94897058074733</v>
      </c>
      <c r="AE973" s="2330"/>
      <c r="AF973" s="2334">
        <v>4835</v>
      </c>
      <c r="AG973" s="2335">
        <f t="shared" si="32"/>
        <v>1935.0342022601849</v>
      </c>
      <c r="AH973" s="2336"/>
      <c r="AI973" s="2334">
        <v>4835</v>
      </c>
      <c r="AJ973" s="2337">
        <f t="shared" si="33"/>
        <v>135.4085823467031</v>
      </c>
    </row>
    <row r="974" spans="2:36" x14ac:dyDescent="0.25">
      <c r="B974" s="2325">
        <v>4840</v>
      </c>
      <c r="C974" s="2326">
        <v>1394.1023172866308</v>
      </c>
      <c r="D974" s="2327"/>
      <c r="E974" s="2328">
        <v>4840</v>
      </c>
      <c r="F974" s="2329">
        <v>125.57882950465842</v>
      </c>
      <c r="G974" s="2330"/>
      <c r="H974" s="2325">
        <v>4840</v>
      </c>
      <c r="I974" s="2326">
        <v>956.32141978143625</v>
      </c>
      <c r="J974" s="2331"/>
      <c r="K974" s="2328">
        <v>4840</v>
      </c>
      <c r="L974" s="2329">
        <v>104.77305748802713</v>
      </c>
      <c r="M974" s="2330"/>
      <c r="N974" s="2325">
        <v>4840</v>
      </c>
      <c r="O974" s="2326">
        <v>1600.3946542904778</v>
      </c>
      <c r="P974" s="2331"/>
      <c r="Q974" s="2328">
        <v>4840</v>
      </c>
      <c r="R974" s="2329">
        <v>126.47297652710739</v>
      </c>
      <c r="S974" s="2330"/>
      <c r="T974" s="2325">
        <v>4840</v>
      </c>
      <c r="U974" s="2326">
        <v>3569.9879995347269</v>
      </c>
      <c r="V974" s="2331"/>
      <c r="W974" s="2332">
        <v>4840</v>
      </c>
      <c r="X974" s="2329">
        <v>178.9553130326903</v>
      </c>
      <c r="Y974" s="2330"/>
      <c r="Z974" s="2333">
        <v>4840</v>
      </c>
      <c r="AA974" s="2326">
        <v>2161.3252331947042</v>
      </c>
      <c r="AB974" s="2331"/>
      <c r="AC974" s="2332">
        <v>4840</v>
      </c>
      <c r="AD974" s="2329">
        <v>141.13157346800031</v>
      </c>
      <c r="AE974" s="2330"/>
      <c r="AF974" s="2334">
        <v>4840</v>
      </c>
      <c r="AG974" s="2335">
        <f t="shared" si="32"/>
        <v>1936.4263248175951</v>
      </c>
      <c r="AH974" s="2336"/>
      <c r="AI974" s="2334">
        <v>4840</v>
      </c>
      <c r="AJ974" s="2337">
        <f t="shared" si="33"/>
        <v>135.38235000409671</v>
      </c>
    </row>
    <row r="975" spans="2:36" x14ac:dyDescent="0.25">
      <c r="B975" s="2325">
        <v>4845</v>
      </c>
      <c r="C975" s="2326">
        <v>1392.7810474866401</v>
      </c>
      <c r="D975" s="2327"/>
      <c r="E975" s="2328">
        <v>4845</v>
      </c>
      <c r="F975" s="2329">
        <v>125.13191887164101</v>
      </c>
      <c r="G975" s="2330"/>
      <c r="H975" s="2325">
        <v>4845</v>
      </c>
      <c r="I975" s="2326">
        <v>954.09306792177495</v>
      </c>
      <c r="J975" s="2331"/>
      <c r="K975" s="2328">
        <v>4845</v>
      </c>
      <c r="L975" s="2329">
        <v>104.37921964225799</v>
      </c>
      <c r="M975" s="2330"/>
      <c r="N975" s="2325">
        <v>4845</v>
      </c>
      <c r="O975" s="2326">
        <v>1598.8834178884599</v>
      </c>
      <c r="P975" s="2331"/>
      <c r="Q975" s="2328">
        <v>4845</v>
      </c>
      <c r="R975" s="2329">
        <v>126.050417623947</v>
      </c>
      <c r="S975" s="2330"/>
      <c r="T975" s="2325">
        <v>4845</v>
      </c>
      <c r="U975" s="2326">
        <v>3565.1940870992998</v>
      </c>
      <c r="V975" s="2331"/>
      <c r="W975" s="2332">
        <v>4845</v>
      </c>
      <c r="X975" s="2329">
        <v>178.536184884964</v>
      </c>
      <c r="Y975" s="2330"/>
      <c r="Z975" s="2333">
        <v>4845</v>
      </c>
      <c r="AA975" s="2326">
        <v>2208.5163840753598</v>
      </c>
      <c r="AB975" s="2331"/>
      <c r="AC975" s="2332">
        <v>4845</v>
      </c>
      <c r="AD975" s="2329">
        <v>142.11107018222501</v>
      </c>
      <c r="AE975" s="2330"/>
      <c r="AF975" s="2334">
        <v>4845</v>
      </c>
      <c r="AG975" s="2335">
        <f t="shared" si="32"/>
        <v>1943.8936008943069</v>
      </c>
      <c r="AH975" s="2336"/>
      <c r="AI975" s="2334">
        <v>4845</v>
      </c>
      <c r="AJ975" s="2337">
        <f t="shared" si="33"/>
        <v>135.241762241007</v>
      </c>
    </row>
    <row r="976" spans="2:36" x14ac:dyDescent="0.25">
      <c r="B976" s="2325">
        <v>4850</v>
      </c>
      <c r="C976" s="2326">
        <v>1392.77656670753</v>
      </c>
      <c r="D976" s="2327"/>
      <c r="E976" s="2328">
        <v>4850</v>
      </c>
      <c r="F976" s="2329">
        <v>125.13040346200999</v>
      </c>
      <c r="G976" s="2330"/>
      <c r="H976" s="2325">
        <v>4850</v>
      </c>
      <c r="I976" s="2326">
        <v>954.08551192777895</v>
      </c>
      <c r="J976" s="2331"/>
      <c r="K976" s="2328">
        <v>4850</v>
      </c>
      <c r="L976" s="2329">
        <v>104.377884198846</v>
      </c>
      <c r="M976" s="2330"/>
      <c r="N976" s="2325">
        <v>4850</v>
      </c>
      <c r="O976" s="2326">
        <v>1598.8782935184299</v>
      </c>
      <c r="P976" s="2331"/>
      <c r="Q976" s="2328">
        <v>4850</v>
      </c>
      <c r="R976" s="2329">
        <v>126.048984791748</v>
      </c>
      <c r="S976" s="2330"/>
      <c r="T976" s="2325">
        <v>4850</v>
      </c>
      <c r="U976" s="2326">
        <v>3565.1778355145402</v>
      </c>
      <c r="V976" s="2331"/>
      <c r="W976" s="2332">
        <v>4850</v>
      </c>
      <c r="X976" s="2329">
        <v>178.53476375929199</v>
      </c>
      <c r="Y976" s="2330"/>
      <c r="Z976" s="2333">
        <v>4850</v>
      </c>
      <c r="AA976" s="2326">
        <v>2208.6763533993899</v>
      </c>
      <c r="AB976" s="2331"/>
      <c r="AC976" s="2332">
        <v>4850</v>
      </c>
      <c r="AD976" s="2329">
        <v>142.11439023471999</v>
      </c>
      <c r="AE976" s="2330"/>
      <c r="AF976" s="2334">
        <v>4850</v>
      </c>
      <c r="AG976" s="2335">
        <f t="shared" si="32"/>
        <v>1943.9189122135335</v>
      </c>
      <c r="AH976" s="2336"/>
      <c r="AI976" s="2334">
        <v>4850</v>
      </c>
      <c r="AJ976" s="2337">
        <f t="shared" si="33"/>
        <v>135.2412852893232</v>
      </c>
    </row>
    <row r="977" spans="2:36" x14ac:dyDescent="0.25">
      <c r="B977" s="2325">
        <v>4855</v>
      </c>
      <c r="C977" s="2326">
        <v>1392.77208592841</v>
      </c>
      <c r="D977" s="2327"/>
      <c r="E977" s="2328">
        <v>4855</v>
      </c>
      <c r="F977" s="2329">
        <v>125.128888052379</v>
      </c>
      <c r="G977" s="2330"/>
      <c r="H977" s="2325">
        <v>4855</v>
      </c>
      <c r="I977" s="2326">
        <v>954.07795593378398</v>
      </c>
      <c r="J977" s="2331"/>
      <c r="K977" s="2328">
        <v>4855</v>
      </c>
      <c r="L977" s="2329">
        <v>104.376548755434</v>
      </c>
      <c r="M977" s="2330"/>
      <c r="N977" s="2325">
        <v>4855</v>
      </c>
      <c r="O977" s="2326">
        <v>1598.8731691483999</v>
      </c>
      <c r="P977" s="2331"/>
      <c r="Q977" s="2328">
        <v>4855</v>
      </c>
      <c r="R977" s="2329">
        <v>126.047551959548</v>
      </c>
      <c r="S977" s="2330"/>
      <c r="T977" s="2325">
        <v>4855</v>
      </c>
      <c r="U977" s="2326">
        <v>3565.1615839297901</v>
      </c>
      <c r="V977" s="2331"/>
      <c r="W977" s="2332">
        <v>4855</v>
      </c>
      <c r="X977" s="2329">
        <v>178.53334263362001</v>
      </c>
      <c r="Y977" s="2330"/>
      <c r="Z977" s="2333">
        <v>4855</v>
      </c>
      <c r="AA977" s="2326">
        <v>2208.8363227234099</v>
      </c>
      <c r="AB977" s="2331"/>
      <c r="AC977" s="2332">
        <v>4855</v>
      </c>
      <c r="AD977" s="2329">
        <v>142.117710287216</v>
      </c>
      <c r="AE977" s="2330"/>
      <c r="AF977" s="2334">
        <v>4855</v>
      </c>
      <c r="AG977" s="2335">
        <f t="shared" si="32"/>
        <v>1943.9442235327588</v>
      </c>
      <c r="AH977" s="2336"/>
      <c r="AI977" s="2334">
        <v>4855</v>
      </c>
      <c r="AJ977" s="2337">
        <f t="shared" si="33"/>
        <v>135.24080833763941</v>
      </c>
    </row>
    <row r="978" spans="2:36" x14ac:dyDescent="0.25">
      <c r="B978" s="2325">
        <v>4860</v>
      </c>
      <c r="C978" s="2326">
        <v>1392.7676051492999</v>
      </c>
      <c r="D978" s="2327"/>
      <c r="E978" s="2328">
        <v>4860</v>
      </c>
      <c r="F978" s="2329">
        <v>125.127372642748</v>
      </c>
      <c r="G978" s="2330"/>
      <c r="H978" s="2325">
        <v>4860</v>
      </c>
      <c r="I978" s="2326">
        <v>954.07039993978799</v>
      </c>
      <c r="J978" s="2331"/>
      <c r="K978" s="2328">
        <v>4860</v>
      </c>
      <c r="L978" s="2329">
        <v>104.375213312022</v>
      </c>
      <c r="M978" s="2330"/>
      <c r="N978" s="2325">
        <v>4860</v>
      </c>
      <c r="O978" s="2326">
        <v>1598.86804477838</v>
      </c>
      <c r="P978" s="2331"/>
      <c r="Q978" s="2328">
        <v>4860</v>
      </c>
      <c r="R978" s="2329">
        <v>126.046119127349</v>
      </c>
      <c r="S978" s="2330"/>
      <c r="T978" s="2325">
        <v>4860</v>
      </c>
      <c r="U978" s="2326">
        <v>3565.1453323450301</v>
      </c>
      <c r="V978" s="2331"/>
      <c r="W978" s="2332">
        <v>4860</v>
      </c>
      <c r="X978" s="2329">
        <v>178.53192150794899</v>
      </c>
      <c r="Y978" s="2330"/>
      <c r="Z978" s="2333">
        <v>4860</v>
      </c>
      <c r="AA978" s="2326">
        <v>2208.99629204743</v>
      </c>
      <c r="AB978" s="2331"/>
      <c r="AC978" s="2332">
        <v>4860</v>
      </c>
      <c r="AD978" s="2329">
        <v>142.12103033971101</v>
      </c>
      <c r="AE978" s="2330"/>
      <c r="AF978" s="2334">
        <v>4860</v>
      </c>
      <c r="AG978" s="2335">
        <f t="shared" si="32"/>
        <v>1943.9695348519854</v>
      </c>
      <c r="AH978" s="2336"/>
      <c r="AI978" s="2334">
        <v>4860</v>
      </c>
      <c r="AJ978" s="2337">
        <f t="shared" si="33"/>
        <v>135.24033138595581</v>
      </c>
    </row>
    <row r="979" spans="2:36" x14ac:dyDescent="0.25">
      <c r="B979" s="2325">
        <v>4865</v>
      </c>
      <c r="C979" s="2326">
        <v>1392.7631243701801</v>
      </c>
      <c r="D979" s="2327"/>
      <c r="E979" s="2328">
        <v>4865</v>
      </c>
      <c r="F979" s="2329">
        <v>125.12585723311599</v>
      </c>
      <c r="G979" s="2330"/>
      <c r="H979" s="2325">
        <v>4865</v>
      </c>
      <c r="I979" s="2326">
        <v>954.062843945792</v>
      </c>
      <c r="J979" s="2331"/>
      <c r="K979" s="2328">
        <v>4865</v>
      </c>
      <c r="L979" s="2329">
        <v>104.37387786860999</v>
      </c>
      <c r="M979" s="2330"/>
      <c r="N979" s="2325">
        <v>4865</v>
      </c>
      <c r="O979" s="2326">
        <v>1598.86292040835</v>
      </c>
      <c r="P979" s="2331"/>
      <c r="Q979" s="2328">
        <v>4865</v>
      </c>
      <c r="R979" s="2329">
        <v>126.04468629515</v>
      </c>
      <c r="S979" s="2330"/>
      <c r="T979" s="2325">
        <v>4865</v>
      </c>
      <c r="U979" s="2326">
        <v>3565.12908076027</v>
      </c>
      <c r="V979" s="2331"/>
      <c r="W979" s="2332">
        <v>4865</v>
      </c>
      <c r="X979" s="2329">
        <v>178.53050038227701</v>
      </c>
      <c r="Y979" s="2330"/>
      <c r="Z979" s="2333">
        <v>4865</v>
      </c>
      <c r="AA979" s="2326">
        <v>2209.15626137145</v>
      </c>
      <c r="AB979" s="2331"/>
      <c r="AC979" s="2332">
        <v>4865</v>
      </c>
      <c r="AD979" s="2329">
        <v>142.12435039220699</v>
      </c>
      <c r="AE979" s="2330"/>
      <c r="AF979" s="2334">
        <v>4865</v>
      </c>
      <c r="AG979" s="2335">
        <f t="shared" si="32"/>
        <v>1943.9948461712083</v>
      </c>
      <c r="AH979" s="2336"/>
      <c r="AI979" s="2334">
        <v>4865</v>
      </c>
      <c r="AJ979" s="2337">
        <f t="shared" si="33"/>
        <v>135.23985443427202</v>
      </c>
    </row>
    <row r="980" spans="2:36" x14ac:dyDescent="0.25">
      <c r="B980" s="2325">
        <v>4870</v>
      </c>
      <c r="C980" s="2326">
        <v>1392.75864359107</v>
      </c>
      <c r="D980" s="2327"/>
      <c r="E980" s="2328">
        <v>4870</v>
      </c>
      <c r="F980" s="2329">
        <v>125.124341823485</v>
      </c>
      <c r="G980" s="2330"/>
      <c r="H980" s="2325">
        <v>4870</v>
      </c>
      <c r="I980" s="2326">
        <v>954.055287951796</v>
      </c>
      <c r="J980" s="2331"/>
      <c r="K980" s="2328">
        <v>4870</v>
      </c>
      <c r="L980" s="2329">
        <v>104.37254242519801</v>
      </c>
      <c r="M980" s="2330"/>
      <c r="N980" s="2325">
        <v>4870</v>
      </c>
      <c r="O980" s="2326">
        <v>1598.85779603833</v>
      </c>
      <c r="P980" s="2331"/>
      <c r="Q980" s="2328">
        <v>4870</v>
      </c>
      <c r="R980" s="2329">
        <v>126.043253462951</v>
      </c>
      <c r="S980" s="2330"/>
      <c r="T980" s="2325">
        <v>4870</v>
      </c>
      <c r="U980" s="2326">
        <v>3565.1128291755199</v>
      </c>
      <c r="V980" s="2331"/>
      <c r="W980" s="2332">
        <v>4870</v>
      </c>
      <c r="X980" s="2329">
        <v>178.529079256605</v>
      </c>
      <c r="Y980" s="2330"/>
      <c r="Z980" s="2333">
        <v>4870</v>
      </c>
      <c r="AA980" s="2326">
        <v>2209.31623069547</v>
      </c>
      <c r="AB980" s="2331"/>
      <c r="AC980" s="2332">
        <v>4870</v>
      </c>
      <c r="AD980" s="2329">
        <v>142.12767044470201</v>
      </c>
      <c r="AE980" s="2330"/>
      <c r="AF980" s="2334">
        <v>4870</v>
      </c>
      <c r="AG980" s="2335">
        <f t="shared" si="32"/>
        <v>1944.0201574904372</v>
      </c>
      <c r="AH980" s="2336"/>
      <c r="AI980" s="2334">
        <v>4870</v>
      </c>
      <c r="AJ980" s="2337">
        <f t="shared" si="33"/>
        <v>135.23937748258817</v>
      </c>
    </row>
    <row r="981" spans="2:36" x14ac:dyDescent="0.25">
      <c r="B981" s="2325">
        <v>4875</v>
      </c>
      <c r="C981" s="2326">
        <v>1392.75416281195</v>
      </c>
      <c r="D981" s="2327"/>
      <c r="E981" s="2328">
        <v>4875</v>
      </c>
      <c r="F981" s="2329">
        <v>125.122826413854</v>
      </c>
      <c r="G981" s="2330"/>
      <c r="H981" s="2325">
        <v>4875</v>
      </c>
      <c r="I981" s="2326">
        <v>954.04773195780001</v>
      </c>
      <c r="J981" s="2331"/>
      <c r="K981" s="2328">
        <v>4875</v>
      </c>
      <c r="L981" s="2329">
        <v>104.371206981786</v>
      </c>
      <c r="M981" s="2330"/>
      <c r="N981" s="2325">
        <v>4875</v>
      </c>
      <c r="O981" s="2326">
        <v>1598.8526716683</v>
      </c>
      <c r="P981" s="2331"/>
      <c r="Q981" s="2328">
        <v>4875</v>
      </c>
      <c r="R981" s="2329">
        <v>126.041820630751</v>
      </c>
      <c r="S981" s="2330"/>
      <c r="T981" s="2325">
        <v>4875</v>
      </c>
      <c r="U981" s="2326">
        <v>3565.0965775907598</v>
      </c>
      <c r="V981" s="2331"/>
      <c r="W981" s="2332">
        <v>4875</v>
      </c>
      <c r="X981" s="2329">
        <v>178.52765813093299</v>
      </c>
      <c r="Y981" s="2330"/>
      <c r="Z981" s="2333">
        <v>4875</v>
      </c>
      <c r="AA981" s="2326">
        <v>2209.4762000194901</v>
      </c>
      <c r="AB981" s="2331"/>
      <c r="AC981" s="2332">
        <v>4875</v>
      </c>
      <c r="AD981" s="2329">
        <v>142.13099049719801</v>
      </c>
      <c r="AE981" s="2330"/>
      <c r="AF981" s="2334">
        <v>4875</v>
      </c>
      <c r="AG981" s="2335">
        <f t="shared" si="32"/>
        <v>1944.0454688096602</v>
      </c>
      <c r="AH981" s="2336"/>
      <c r="AI981" s="2334">
        <v>4875</v>
      </c>
      <c r="AJ981" s="2337">
        <f t="shared" si="33"/>
        <v>135.2389005309044</v>
      </c>
    </row>
    <row r="982" spans="2:36" x14ac:dyDescent="0.25">
      <c r="B982" s="2325">
        <v>4880</v>
      </c>
      <c r="C982" s="2326">
        <v>1392.7496820328299</v>
      </c>
      <c r="D982" s="2327"/>
      <c r="E982" s="2328">
        <v>4880</v>
      </c>
      <c r="F982" s="2329">
        <v>125.121311004223</v>
      </c>
      <c r="G982" s="2330"/>
      <c r="H982" s="2325">
        <v>4880</v>
      </c>
      <c r="I982" s="2326">
        <v>954.04017596380504</v>
      </c>
      <c r="J982" s="2331"/>
      <c r="K982" s="2328">
        <v>4880</v>
      </c>
      <c r="L982" s="2329">
        <v>104.369871538374</v>
      </c>
      <c r="M982" s="2330"/>
      <c r="N982" s="2325">
        <v>4880</v>
      </c>
      <c r="O982" s="2326">
        <v>1598.84754729827</v>
      </c>
      <c r="P982" s="2331"/>
      <c r="Q982" s="2328">
        <v>4880</v>
      </c>
      <c r="R982" s="2329">
        <v>126.040387798552</v>
      </c>
      <c r="S982" s="2330"/>
      <c r="T982" s="2325">
        <v>4880</v>
      </c>
      <c r="U982" s="2326">
        <v>3565.0803260060102</v>
      </c>
      <c r="V982" s="2331"/>
      <c r="W982" s="2332">
        <v>4880</v>
      </c>
      <c r="X982" s="2329">
        <v>178.52623700526101</v>
      </c>
      <c r="Y982" s="2330"/>
      <c r="Z982" s="2333">
        <v>4880</v>
      </c>
      <c r="AA982" s="2326">
        <v>2209.6361693435101</v>
      </c>
      <c r="AB982" s="2331"/>
      <c r="AC982" s="2332">
        <v>4880</v>
      </c>
      <c r="AD982" s="2329">
        <v>142.134310549693</v>
      </c>
      <c r="AE982" s="2330"/>
      <c r="AF982" s="2334">
        <v>4880</v>
      </c>
      <c r="AG982" s="2335">
        <f t="shared" si="32"/>
        <v>1944.0707801288852</v>
      </c>
      <c r="AH982" s="2336"/>
      <c r="AI982" s="2334">
        <v>4880</v>
      </c>
      <c r="AJ982" s="2337">
        <f t="shared" si="33"/>
        <v>135.23842357922064</v>
      </c>
    </row>
    <row r="983" spans="2:36" x14ac:dyDescent="0.25">
      <c r="B983" s="2325">
        <v>4885</v>
      </c>
      <c r="C983" s="2326">
        <v>1392.7452012537201</v>
      </c>
      <c r="D983" s="2327"/>
      <c r="E983" s="2328">
        <v>4885</v>
      </c>
      <c r="F983" s="2329">
        <v>125.119795594591</v>
      </c>
      <c r="G983" s="2330"/>
      <c r="H983" s="2325">
        <v>4885</v>
      </c>
      <c r="I983" s="2326">
        <v>954.03261996980905</v>
      </c>
      <c r="J983" s="2331"/>
      <c r="K983" s="2328">
        <v>4885</v>
      </c>
      <c r="L983" s="2329">
        <v>104.368536094962</v>
      </c>
      <c r="M983" s="2330"/>
      <c r="N983" s="2325">
        <v>4885</v>
      </c>
      <c r="O983" s="2326">
        <v>1598.84242292825</v>
      </c>
      <c r="P983" s="2331"/>
      <c r="Q983" s="2328">
        <v>4885</v>
      </c>
      <c r="R983" s="2329">
        <v>126.038954966353</v>
      </c>
      <c r="S983" s="2330"/>
      <c r="T983" s="2325">
        <v>4885</v>
      </c>
      <c r="U983" s="2326">
        <v>3565.0640744212501</v>
      </c>
      <c r="V983" s="2331"/>
      <c r="W983" s="2332">
        <v>4885</v>
      </c>
      <c r="X983" s="2329">
        <v>178.524815879589</v>
      </c>
      <c r="Y983" s="2330"/>
      <c r="Z983" s="2333">
        <v>4885</v>
      </c>
      <c r="AA983" s="2326">
        <v>2209.7961386675402</v>
      </c>
      <c r="AB983" s="2331"/>
      <c r="AC983" s="2332">
        <v>4885</v>
      </c>
      <c r="AD983" s="2329">
        <v>142.13763060218901</v>
      </c>
      <c r="AE983" s="2330"/>
      <c r="AF983" s="2334">
        <v>4885</v>
      </c>
      <c r="AG983" s="2335">
        <f t="shared" si="32"/>
        <v>1944.0960914481136</v>
      </c>
      <c r="AH983" s="2336"/>
      <c r="AI983" s="2334">
        <v>4885</v>
      </c>
      <c r="AJ983" s="2337">
        <f t="shared" si="33"/>
        <v>135.23794662753681</v>
      </c>
    </row>
    <row r="984" spans="2:36" x14ac:dyDescent="0.25">
      <c r="B984" s="2325">
        <v>4890</v>
      </c>
      <c r="C984" s="2326">
        <v>1392.7407204746</v>
      </c>
      <c r="D984" s="2327"/>
      <c r="E984" s="2328">
        <v>4890</v>
      </c>
      <c r="F984" s="2329">
        <v>125.11828018496</v>
      </c>
      <c r="G984" s="2330"/>
      <c r="H984" s="2325">
        <v>4890</v>
      </c>
      <c r="I984" s="2326">
        <v>954.02506397581305</v>
      </c>
      <c r="J984" s="2331"/>
      <c r="K984" s="2328">
        <v>4890</v>
      </c>
      <c r="L984" s="2329">
        <v>104.36720065154999</v>
      </c>
      <c r="M984" s="2330"/>
      <c r="N984" s="2325">
        <v>4890</v>
      </c>
      <c r="O984" s="2326">
        <v>1598.83729855822</v>
      </c>
      <c r="P984" s="2331"/>
      <c r="Q984" s="2328">
        <v>4890</v>
      </c>
      <c r="R984" s="2329">
        <v>126.037522134154</v>
      </c>
      <c r="S984" s="2330"/>
      <c r="T984" s="2325">
        <v>4890</v>
      </c>
      <c r="U984" s="2326">
        <v>3565.04782283649</v>
      </c>
      <c r="V984" s="2331"/>
      <c r="W984" s="2332">
        <v>4890</v>
      </c>
      <c r="X984" s="2329">
        <v>178.52339475391801</v>
      </c>
      <c r="Y984" s="2330"/>
      <c r="Z984" s="2333">
        <v>4890</v>
      </c>
      <c r="AA984" s="2326">
        <v>2209.9561079915602</v>
      </c>
      <c r="AB984" s="2331"/>
      <c r="AC984" s="2332">
        <v>4890</v>
      </c>
      <c r="AD984" s="2329">
        <v>142.14095065468399</v>
      </c>
      <c r="AE984" s="2330"/>
      <c r="AF984" s="2334">
        <v>4890</v>
      </c>
      <c r="AG984" s="2335">
        <f t="shared" si="32"/>
        <v>1944.1214027673366</v>
      </c>
      <c r="AH984" s="2336"/>
      <c r="AI984" s="2334">
        <v>4890</v>
      </c>
      <c r="AJ984" s="2337">
        <f t="shared" si="33"/>
        <v>135.23746967585322</v>
      </c>
    </row>
    <row r="985" spans="2:36" x14ac:dyDescent="0.25">
      <c r="B985" s="2325">
        <v>4895</v>
      </c>
      <c r="C985" s="2326">
        <v>1394.5966030872603</v>
      </c>
      <c r="D985" s="2327"/>
      <c r="E985" s="2328">
        <v>4895</v>
      </c>
      <c r="F985" s="2329">
        <v>125.74586258459885</v>
      </c>
      <c r="G985" s="2330"/>
      <c r="H985" s="2325">
        <v>4895</v>
      </c>
      <c r="I985" s="2326">
        <v>957.15424504372311</v>
      </c>
      <c r="J985" s="2331"/>
      <c r="K985" s="2328">
        <v>4895</v>
      </c>
      <c r="L985" s="2329">
        <v>104.92025116521489</v>
      </c>
      <c r="M985" s="2330"/>
      <c r="N985" s="2325">
        <v>4895</v>
      </c>
      <c r="O985" s="2326">
        <v>1600.9594668822779</v>
      </c>
      <c r="P985" s="2331"/>
      <c r="Q985" s="2328">
        <v>4895</v>
      </c>
      <c r="R985" s="2329">
        <v>126.63090455806397</v>
      </c>
      <c r="S985" s="2330"/>
      <c r="T985" s="2325">
        <v>4895</v>
      </c>
      <c r="U985" s="2326">
        <v>3571.7764365267658</v>
      </c>
      <c r="V985" s="2331"/>
      <c r="W985" s="2332">
        <v>4895</v>
      </c>
      <c r="X985" s="2329">
        <v>179.11189667026804</v>
      </c>
      <c r="Y985" s="2330"/>
      <c r="Z985" s="2333">
        <v>4895</v>
      </c>
      <c r="AA985" s="2326">
        <v>2143.7291082881866</v>
      </c>
      <c r="AB985" s="2331"/>
      <c r="AC985" s="2332">
        <v>4895</v>
      </c>
      <c r="AD985" s="2329">
        <v>140.76657076361789</v>
      </c>
      <c r="AE985" s="2330"/>
      <c r="AF985" s="2334">
        <v>4895</v>
      </c>
      <c r="AG985" s="2335">
        <f t="shared" si="32"/>
        <v>1933.643171965643</v>
      </c>
      <c r="AH985" s="2336"/>
      <c r="AI985" s="2334">
        <v>4895</v>
      </c>
      <c r="AJ985" s="2337">
        <f t="shared" si="33"/>
        <v>135.43509714835272</v>
      </c>
    </row>
    <row r="986" spans="2:36" x14ac:dyDescent="0.25">
      <c r="B986" s="2325">
        <v>4900</v>
      </c>
      <c r="C986" s="2326">
        <v>1394.3487601379968</v>
      </c>
      <c r="D986" s="2327"/>
      <c r="E986" s="2328">
        <v>4900</v>
      </c>
      <c r="F986" s="2329">
        <v>125.66217703437707</v>
      </c>
      <c r="G986" s="2330"/>
      <c r="H986" s="2325">
        <v>4900</v>
      </c>
      <c r="I986" s="2326">
        <v>956.73699945120518</v>
      </c>
      <c r="J986" s="2331"/>
      <c r="K986" s="2328">
        <v>4900</v>
      </c>
      <c r="L986" s="2329">
        <v>104.84650687568335</v>
      </c>
      <c r="M986" s="2330"/>
      <c r="N986" s="2325">
        <v>4900</v>
      </c>
      <c r="O986" s="2326">
        <v>1600.6764946418962</v>
      </c>
      <c r="P986" s="2331"/>
      <c r="Q986" s="2328">
        <v>4900</v>
      </c>
      <c r="R986" s="2329">
        <v>126.55178229806573</v>
      </c>
      <c r="S986" s="2330"/>
      <c r="T986" s="2325">
        <v>4900</v>
      </c>
      <c r="U986" s="2326">
        <v>3570.8818366963005</v>
      </c>
      <c r="V986" s="2331"/>
      <c r="W986" s="2332">
        <v>4900</v>
      </c>
      <c r="X986" s="2329">
        <v>179.03347494464205</v>
      </c>
      <c r="Y986" s="2330"/>
      <c r="Z986" s="2333">
        <v>4900</v>
      </c>
      <c r="AA986" s="2326">
        <v>2152.5269203735252</v>
      </c>
      <c r="AB986" s="2331"/>
      <c r="AC986" s="2332">
        <v>4900</v>
      </c>
      <c r="AD986" s="2329">
        <v>140.94897058074733</v>
      </c>
      <c r="AE986" s="2330"/>
      <c r="AF986" s="2334">
        <v>4900</v>
      </c>
      <c r="AG986" s="2335">
        <f t="shared" si="32"/>
        <v>1935.0342022601849</v>
      </c>
      <c r="AH986" s="2336"/>
      <c r="AI986" s="2334">
        <v>4900</v>
      </c>
      <c r="AJ986" s="2337">
        <f t="shared" si="33"/>
        <v>135.4085823467031</v>
      </c>
    </row>
    <row r="987" spans="2:36" x14ac:dyDescent="0.25">
      <c r="B987" s="2325">
        <v>4905</v>
      </c>
      <c r="C987" s="2326">
        <v>1394.1023172866308</v>
      </c>
      <c r="D987" s="2327"/>
      <c r="E987" s="2328">
        <v>4905</v>
      </c>
      <c r="F987" s="2329">
        <v>125.57882950465842</v>
      </c>
      <c r="G987" s="2330"/>
      <c r="H987" s="2325">
        <v>4905</v>
      </c>
      <c r="I987" s="2326">
        <v>956.32141978143625</v>
      </c>
      <c r="J987" s="2331"/>
      <c r="K987" s="2328">
        <v>4905</v>
      </c>
      <c r="L987" s="2329">
        <v>104.77305748802713</v>
      </c>
      <c r="M987" s="2330"/>
      <c r="N987" s="2325">
        <v>4905</v>
      </c>
      <c r="O987" s="2326">
        <v>1600.3946542904778</v>
      </c>
      <c r="P987" s="2331"/>
      <c r="Q987" s="2328">
        <v>4905</v>
      </c>
      <c r="R987" s="2329">
        <v>126.47297652710739</v>
      </c>
      <c r="S987" s="2330"/>
      <c r="T987" s="2325">
        <v>4905</v>
      </c>
      <c r="U987" s="2326">
        <v>3569.9879995347269</v>
      </c>
      <c r="V987" s="2331"/>
      <c r="W987" s="2332">
        <v>4905</v>
      </c>
      <c r="X987" s="2329">
        <v>178.9553130326903</v>
      </c>
      <c r="Y987" s="2330"/>
      <c r="Z987" s="2333">
        <v>4905</v>
      </c>
      <c r="AA987" s="2326">
        <v>2161.3252331947042</v>
      </c>
      <c r="AB987" s="2331"/>
      <c r="AC987" s="2332">
        <v>4905</v>
      </c>
      <c r="AD987" s="2329">
        <v>141.13157346800031</v>
      </c>
      <c r="AE987" s="2330"/>
      <c r="AF987" s="2334">
        <v>4905</v>
      </c>
      <c r="AG987" s="2335">
        <f t="shared" si="32"/>
        <v>1936.4263248175951</v>
      </c>
      <c r="AH987" s="2336"/>
      <c r="AI987" s="2334">
        <v>4905</v>
      </c>
      <c r="AJ987" s="2337">
        <f t="shared" si="33"/>
        <v>135.38235000409671</v>
      </c>
    </row>
    <row r="988" spans="2:36" x14ac:dyDescent="0.25">
      <c r="B988" s="2325">
        <v>4910</v>
      </c>
      <c r="C988" s="2326">
        <v>1392.73623969549</v>
      </c>
      <c r="D988" s="2327"/>
      <c r="E988" s="2328">
        <v>4910</v>
      </c>
      <c r="F988" s="2329">
        <v>125.116764775329</v>
      </c>
      <c r="G988" s="2330"/>
      <c r="H988" s="2325">
        <v>4910</v>
      </c>
      <c r="I988" s="2326">
        <v>954.01750798181695</v>
      </c>
      <c r="J988" s="2331"/>
      <c r="K988" s="2328">
        <v>4910</v>
      </c>
      <c r="L988" s="2329">
        <v>104.365865208138</v>
      </c>
      <c r="M988" s="2330"/>
      <c r="N988" s="2325">
        <v>4910</v>
      </c>
      <c r="O988" s="2326">
        <v>1598.8321741882</v>
      </c>
      <c r="P988" s="2331"/>
      <c r="Q988" s="2328">
        <v>4910</v>
      </c>
      <c r="R988" s="2329">
        <v>126.03608930195399</v>
      </c>
      <c r="S988" s="2330"/>
      <c r="T988" s="2325">
        <v>4910</v>
      </c>
      <c r="U988" s="2326">
        <v>3565.0315712517399</v>
      </c>
      <c r="V988" s="2331"/>
      <c r="W988" s="2332">
        <v>4910</v>
      </c>
      <c r="X988" s="2329">
        <v>178.521973628246</v>
      </c>
      <c r="Y988" s="2330"/>
      <c r="Z988" s="2333">
        <v>4910</v>
      </c>
      <c r="AA988" s="2326">
        <v>2210.1160773155798</v>
      </c>
      <c r="AB988" s="2331"/>
      <c r="AC988" s="2332">
        <v>4910</v>
      </c>
      <c r="AD988" s="2329">
        <v>142.14427070718</v>
      </c>
      <c r="AE988" s="2330"/>
      <c r="AF988" s="2334">
        <v>4910</v>
      </c>
      <c r="AG988" s="2335">
        <f t="shared" si="32"/>
        <v>1944.146714086565</v>
      </c>
      <c r="AH988" s="2336"/>
      <c r="AI988" s="2334">
        <v>4910</v>
      </c>
      <c r="AJ988" s="2337">
        <f t="shared" si="33"/>
        <v>135.2369927241694</v>
      </c>
    </row>
    <row r="989" spans="2:36" x14ac:dyDescent="0.25">
      <c r="B989" s="2325">
        <v>4915</v>
      </c>
      <c r="C989" s="2326">
        <v>1392.7317589163699</v>
      </c>
      <c r="D989" s="2327"/>
      <c r="E989" s="2328">
        <v>4915</v>
      </c>
      <c r="F989" s="2329">
        <v>125.11524936569801</v>
      </c>
      <c r="G989" s="2330"/>
      <c r="H989" s="2325">
        <v>4915</v>
      </c>
      <c r="I989" s="2326">
        <v>954.00995198782095</v>
      </c>
      <c r="J989" s="2331"/>
      <c r="K989" s="2328">
        <v>4915</v>
      </c>
      <c r="L989" s="2329">
        <v>104.364529764726</v>
      </c>
      <c r="M989" s="2330"/>
      <c r="N989" s="2325">
        <v>4915</v>
      </c>
      <c r="O989" s="2326">
        <v>1598.8270498181701</v>
      </c>
      <c r="P989" s="2331"/>
      <c r="Q989" s="2328">
        <v>4915</v>
      </c>
      <c r="R989" s="2329">
        <v>126.03465646975501</v>
      </c>
      <c r="S989" s="2330"/>
      <c r="T989" s="2325">
        <v>4915</v>
      </c>
      <c r="U989" s="2326">
        <v>3565.0153196669798</v>
      </c>
      <c r="V989" s="2331"/>
      <c r="W989" s="2332">
        <v>4915</v>
      </c>
      <c r="X989" s="2329">
        <v>178.52055250257399</v>
      </c>
      <c r="Y989" s="2330"/>
      <c r="Z989" s="2333">
        <v>4915</v>
      </c>
      <c r="AA989" s="2326">
        <v>2210.2760466395998</v>
      </c>
      <c r="AB989" s="2331"/>
      <c r="AC989" s="2332">
        <v>4915</v>
      </c>
      <c r="AD989" s="2329">
        <v>142.14759075967501</v>
      </c>
      <c r="AE989" s="2330"/>
      <c r="AF989" s="2334">
        <v>4915</v>
      </c>
      <c r="AG989" s="2335">
        <f t="shared" si="32"/>
        <v>1944.172025405788</v>
      </c>
      <c r="AH989" s="2336"/>
      <c r="AI989" s="2334">
        <v>4915</v>
      </c>
      <c r="AJ989" s="2337">
        <f t="shared" si="33"/>
        <v>135.2365157724856</v>
      </c>
    </row>
    <row r="990" spans="2:36" x14ac:dyDescent="0.25">
      <c r="B990" s="2325">
        <v>4920</v>
      </c>
      <c r="C990" s="2326">
        <v>1392.7272781372601</v>
      </c>
      <c r="D990" s="2327"/>
      <c r="E990" s="2328">
        <v>4920</v>
      </c>
      <c r="F990" s="2329">
        <v>125.113733956066</v>
      </c>
      <c r="G990" s="2330"/>
      <c r="H990" s="2325">
        <v>4920</v>
      </c>
      <c r="I990" s="2326">
        <v>954.00239599382598</v>
      </c>
      <c r="J990" s="2331"/>
      <c r="K990" s="2328">
        <v>4920</v>
      </c>
      <c r="L990" s="2329">
        <v>104.363194321314</v>
      </c>
      <c r="M990" s="2330"/>
      <c r="N990" s="2325">
        <v>4920</v>
      </c>
      <c r="O990" s="2326">
        <v>1598.8219254481501</v>
      </c>
      <c r="P990" s="2331"/>
      <c r="Q990" s="2328">
        <v>4920</v>
      </c>
      <c r="R990" s="2329">
        <v>126.03322363755601</v>
      </c>
      <c r="S990" s="2330"/>
      <c r="T990" s="2325">
        <v>4920</v>
      </c>
      <c r="U990" s="2326">
        <v>3564.9990680822302</v>
      </c>
      <c r="V990" s="2331"/>
      <c r="W990" s="2332">
        <v>4920</v>
      </c>
      <c r="X990" s="2329">
        <v>178.51913137690201</v>
      </c>
      <c r="Y990" s="2330"/>
      <c r="Z990" s="2333">
        <v>4920</v>
      </c>
      <c r="AA990" s="2326">
        <v>2210.4360159636199</v>
      </c>
      <c r="AB990" s="2331"/>
      <c r="AC990" s="2332">
        <v>4920</v>
      </c>
      <c r="AD990" s="2329">
        <v>142.15091081217099</v>
      </c>
      <c r="AE990" s="2330"/>
      <c r="AF990" s="2334">
        <v>4920</v>
      </c>
      <c r="AG990" s="2335">
        <f t="shared" si="32"/>
        <v>1944.1973367250171</v>
      </c>
      <c r="AH990" s="2336"/>
      <c r="AI990" s="2334">
        <v>4920</v>
      </c>
      <c r="AJ990" s="2337">
        <f t="shared" si="33"/>
        <v>135.23603882080181</v>
      </c>
    </row>
    <row r="991" spans="2:36" x14ac:dyDescent="0.25">
      <c r="B991" s="2325">
        <v>4925</v>
      </c>
      <c r="C991" s="2326">
        <v>1392.72279735814</v>
      </c>
      <c r="D991" s="2327"/>
      <c r="E991" s="2328">
        <v>4925</v>
      </c>
      <c r="F991" s="2329">
        <v>125.112218546435</v>
      </c>
      <c r="G991" s="2330"/>
      <c r="H991" s="2325">
        <v>4925</v>
      </c>
      <c r="I991" s="2326">
        <v>953.99483999982999</v>
      </c>
      <c r="J991" s="2331"/>
      <c r="K991" s="2328">
        <v>4925</v>
      </c>
      <c r="L991" s="2329">
        <v>104.36185887790199</v>
      </c>
      <c r="M991" s="2330"/>
      <c r="N991" s="2325">
        <v>4925</v>
      </c>
      <c r="O991" s="2326">
        <v>1598.8168010781201</v>
      </c>
      <c r="P991" s="2331"/>
      <c r="Q991" s="2328">
        <v>4925</v>
      </c>
      <c r="R991" s="2329">
        <v>126.03179080535701</v>
      </c>
      <c r="S991" s="2330"/>
      <c r="T991" s="2325">
        <v>4925</v>
      </c>
      <c r="U991" s="2326">
        <v>3564.9828164974701</v>
      </c>
      <c r="V991" s="2331"/>
      <c r="W991" s="2332">
        <v>4925</v>
      </c>
      <c r="X991" s="2329">
        <v>178.51771025123</v>
      </c>
      <c r="Y991" s="2330"/>
      <c r="Z991" s="2333">
        <v>4925</v>
      </c>
      <c r="AA991" s="2326">
        <v>2210.5959852876399</v>
      </c>
      <c r="AB991" s="2331"/>
      <c r="AC991" s="2332">
        <v>4925</v>
      </c>
      <c r="AD991" s="2329">
        <v>142.154230864666</v>
      </c>
      <c r="AE991" s="2330"/>
      <c r="AF991" s="2334">
        <v>4925</v>
      </c>
      <c r="AG991" s="2335">
        <f t="shared" si="32"/>
        <v>1944.22264804424</v>
      </c>
      <c r="AH991" s="2336"/>
      <c r="AI991" s="2334">
        <v>4925</v>
      </c>
      <c r="AJ991" s="2337">
        <f t="shared" si="33"/>
        <v>135.23556186911802</v>
      </c>
    </row>
    <row r="992" spans="2:36" x14ac:dyDescent="0.25">
      <c r="B992" s="2325">
        <v>4930</v>
      </c>
      <c r="C992" s="2326">
        <v>1392.71831657902</v>
      </c>
      <c r="D992" s="2327"/>
      <c r="E992" s="2328">
        <v>4930</v>
      </c>
      <c r="F992" s="2329">
        <v>125.11070313680401</v>
      </c>
      <c r="G992" s="2330"/>
      <c r="H992" s="2325">
        <v>4930</v>
      </c>
      <c r="I992" s="2326">
        <v>953.987284005834</v>
      </c>
      <c r="J992" s="2331"/>
      <c r="K992" s="2328">
        <v>4930</v>
      </c>
      <c r="L992" s="2329">
        <v>104.360523434491</v>
      </c>
      <c r="M992" s="2330"/>
      <c r="N992" s="2325">
        <v>4930</v>
      </c>
      <c r="O992" s="2326">
        <v>1598.8116767080901</v>
      </c>
      <c r="P992" s="2331"/>
      <c r="Q992" s="2328">
        <v>4930</v>
      </c>
      <c r="R992" s="2329">
        <v>126.030357973157</v>
      </c>
      <c r="S992" s="2330"/>
      <c r="T992" s="2325">
        <v>4930</v>
      </c>
      <c r="U992" s="2326">
        <v>3564.9665649127101</v>
      </c>
      <c r="V992" s="2331"/>
      <c r="W992" s="2332">
        <v>4930</v>
      </c>
      <c r="X992" s="2329">
        <v>178.51628912555799</v>
      </c>
      <c r="Y992" s="2330"/>
      <c r="Z992" s="2333">
        <v>4930</v>
      </c>
      <c r="AA992" s="2326">
        <v>2210.7559546116599</v>
      </c>
      <c r="AB992" s="2331"/>
      <c r="AC992" s="2332">
        <v>4930</v>
      </c>
      <c r="AD992" s="2329">
        <v>142.15755091716201</v>
      </c>
      <c r="AE992" s="2330"/>
      <c r="AF992" s="2334">
        <v>4930</v>
      </c>
      <c r="AG992" s="2335">
        <f t="shared" si="32"/>
        <v>1944.2479593634628</v>
      </c>
      <c r="AH992" s="2336"/>
      <c r="AI992" s="2334">
        <v>4930</v>
      </c>
      <c r="AJ992" s="2337">
        <f t="shared" si="33"/>
        <v>135.23508491743439</v>
      </c>
    </row>
    <row r="993" spans="2:36" x14ac:dyDescent="0.25">
      <c r="B993" s="2325">
        <v>4935</v>
      </c>
      <c r="C993" s="2326">
        <v>1392.7138357999099</v>
      </c>
      <c r="D993" s="2327"/>
      <c r="E993" s="2328">
        <v>4935</v>
      </c>
      <c r="F993" s="2329">
        <v>125.10918772717299</v>
      </c>
      <c r="G993" s="2330"/>
      <c r="H993" s="2325">
        <v>4935</v>
      </c>
      <c r="I993" s="2326">
        <v>953.97972801183801</v>
      </c>
      <c r="J993" s="2331"/>
      <c r="K993" s="2328">
        <v>4935</v>
      </c>
      <c r="L993" s="2329">
        <v>104.359187991079</v>
      </c>
      <c r="M993" s="2330"/>
      <c r="N993" s="2325">
        <v>4935</v>
      </c>
      <c r="O993" s="2326">
        <v>1598.8065523380701</v>
      </c>
      <c r="P993" s="2331"/>
      <c r="Q993" s="2328">
        <v>4935</v>
      </c>
      <c r="R993" s="2329">
        <v>126.02892514095799</v>
      </c>
      <c r="S993" s="2330"/>
      <c r="T993" s="2325">
        <v>4935</v>
      </c>
      <c r="U993" s="2326">
        <v>3564.95031332796</v>
      </c>
      <c r="V993" s="2331"/>
      <c r="W993" s="2332">
        <v>4935</v>
      </c>
      <c r="X993" s="2329">
        <v>178.51486799988601</v>
      </c>
      <c r="Y993" s="2330"/>
      <c r="Z993" s="2333">
        <v>4935</v>
      </c>
      <c r="AA993" s="2326">
        <v>2210.91592393569</v>
      </c>
      <c r="AB993" s="2331"/>
      <c r="AC993" s="2332">
        <v>4935</v>
      </c>
      <c r="AD993" s="2329">
        <v>142.160870969657</v>
      </c>
      <c r="AE993" s="2330"/>
      <c r="AF993" s="2334">
        <v>4935</v>
      </c>
      <c r="AG993" s="2335">
        <f t="shared" si="32"/>
        <v>1944.2732706826937</v>
      </c>
      <c r="AH993" s="2336"/>
      <c r="AI993" s="2334">
        <v>4935</v>
      </c>
      <c r="AJ993" s="2337">
        <f t="shared" si="33"/>
        <v>135.2346079657506</v>
      </c>
    </row>
    <row r="994" spans="2:36" x14ac:dyDescent="0.25">
      <c r="B994" s="2325">
        <v>4940</v>
      </c>
      <c r="C994" s="2326">
        <v>1392.7093550207901</v>
      </c>
      <c r="D994" s="2327"/>
      <c r="E994" s="2328">
        <v>4940</v>
      </c>
      <c r="F994" s="2329">
        <v>125.107672317541</v>
      </c>
      <c r="G994" s="2330"/>
      <c r="H994" s="2325">
        <v>4940</v>
      </c>
      <c r="I994" s="2326">
        <v>953.97217201784201</v>
      </c>
      <c r="J994" s="2331"/>
      <c r="K994" s="2328">
        <v>4940</v>
      </c>
      <c r="L994" s="2329">
        <v>104.35785254766699</v>
      </c>
      <c r="M994" s="2330"/>
      <c r="N994" s="2325">
        <v>4940</v>
      </c>
      <c r="O994" s="2326">
        <v>1598.8014279680399</v>
      </c>
      <c r="P994" s="2331"/>
      <c r="Q994" s="2328">
        <v>4940</v>
      </c>
      <c r="R994" s="2329">
        <v>126.02749230875899</v>
      </c>
      <c r="S994" s="2330"/>
      <c r="T994" s="2325">
        <v>4940</v>
      </c>
      <c r="U994" s="2326">
        <v>3564.9340617431999</v>
      </c>
      <c r="V994" s="2331"/>
      <c r="W994" s="2332">
        <v>4940</v>
      </c>
      <c r="X994" s="2329">
        <v>178.51344687421499</v>
      </c>
      <c r="Y994" s="2330"/>
      <c r="Z994" s="2333">
        <v>4940</v>
      </c>
      <c r="AA994" s="2326">
        <v>2211.07589325971</v>
      </c>
      <c r="AB994" s="2331"/>
      <c r="AC994" s="2332">
        <v>4940</v>
      </c>
      <c r="AD994" s="2329">
        <v>142.16419102215301</v>
      </c>
      <c r="AE994" s="2330"/>
      <c r="AF994" s="2334">
        <v>4940</v>
      </c>
      <c r="AG994" s="2335">
        <f t="shared" si="32"/>
        <v>1944.2985820019167</v>
      </c>
      <c r="AH994" s="2336"/>
      <c r="AI994" s="2334">
        <v>4940</v>
      </c>
      <c r="AJ994" s="2337">
        <f t="shared" si="33"/>
        <v>135.234131014067</v>
      </c>
    </row>
    <row r="995" spans="2:36" x14ac:dyDescent="0.25">
      <c r="B995" s="2325">
        <v>4945</v>
      </c>
      <c r="C995" s="2326">
        <v>1392.70487424168</v>
      </c>
      <c r="D995" s="2327"/>
      <c r="E995" s="2328">
        <v>4945</v>
      </c>
      <c r="F995" s="2329">
        <v>125.10615690791001</v>
      </c>
      <c r="G995" s="2330"/>
      <c r="H995" s="2325">
        <v>4945</v>
      </c>
      <c r="I995" s="2326">
        <v>953.96461602384704</v>
      </c>
      <c r="J995" s="2331"/>
      <c r="K995" s="2328">
        <v>4945</v>
      </c>
      <c r="L995" s="2329">
        <v>104.356517104255</v>
      </c>
      <c r="M995" s="2330"/>
      <c r="N995" s="2325">
        <v>4945</v>
      </c>
      <c r="O995" s="2326">
        <v>1598.7963035980199</v>
      </c>
      <c r="P995" s="2331"/>
      <c r="Q995" s="2328">
        <v>4945</v>
      </c>
      <c r="R995" s="2329">
        <v>126.02605947655999</v>
      </c>
      <c r="S995" s="2330"/>
      <c r="T995" s="2325">
        <v>4945</v>
      </c>
      <c r="U995" s="2326">
        <v>3564.9178101584498</v>
      </c>
      <c r="V995" s="2331"/>
      <c r="W995" s="2332">
        <v>4945</v>
      </c>
      <c r="X995" s="2329">
        <v>178.51202574854301</v>
      </c>
      <c r="Y995" s="2330"/>
      <c r="Z995" s="2333">
        <v>4945</v>
      </c>
      <c r="AA995" s="2326">
        <v>2211.2358625837301</v>
      </c>
      <c r="AB995" s="2331"/>
      <c r="AC995" s="2332">
        <v>4945</v>
      </c>
      <c r="AD995" s="2329">
        <v>142.16751107464799</v>
      </c>
      <c r="AE995" s="2330"/>
      <c r="AF995" s="2334">
        <v>4945</v>
      </c>
      <c r="AG995" s="2335">
        <f t="shared" si="32"/>
        <v>1944.3238933211455</v>
      </c>
      <c r="AH995" s="2336"/>
      <c r="AI995" s="2334">
        <v>4945</v>
      </c>
      <c r="AJ995" s="2337">
        <f t="shared" si="33"/>
        <v>135.23365406238321</v>
      </c>
    </row>
    <row r="996" spans="2:36" x14ac:dyDescent="0.25">
      <c r="B996" s="2325">
        <v>4950</v>
      </c>
      <c r="C996" s="2326">
        <v>1392.70039346256</v>
      </c>
      <c r="D996" s="2327"/>
      <c r="E996" s="2328">
        <v>4950</v>
      </c>
      <c r="F996" s="2329">
        <v>125.10464149827899</v>
      </c>
      <c r="G996" s="2330"/>
      <c r="H996" s="2325">
        <v>4950</v>
      </c>
      <c r="I996" s="2326">
        <v>953.95706002985105</v>
      </c>
      <c r="J996" s="2331"/>
      <c r="K996" s="2328">
        <v>4950</v>
      </c>
      <c r="L996" s="2329">
        <v>104.355181660843</v>
      </c>
      <c r="M996" s="2330"/>
      <c r="N996" s="2325">
        <v>4950</v>
      </c>
      <c r="O996" s="2326">
        <v>1598.7911792279899</v>
      </c>
      <c r="P996" s="2331"/>
      <c r="Q996" s="2328">
        <v>4950</v>
      </c>
      <c r="R996" s="2329">
        <v>126.02462664436</v>
      </c>
      <c r="S996" s="2330"/>
      <c r="T996" s="2325">
        <v>4950</v>
      </c>
      <c r="U996" s="2326">
        <v>3564.9015585736902</v>
      </c>
      <c r="V996" s="2331"/>
      <c r="W996" s="2332">
        <v>4950</v>
      </c>
      <c r="X996" s="2329">
        <v>178.510604622871</v>
      </c>
      <c r="Y996" s="2330"/>
      <c r="Z996" s="2333">
        <v>4950</v>
      </c>
      <c r="AA996" s="2326">
        <v>2211.3958319077501</v>
      </c>
      <c r="AB996" s="2331"/>
      <c r="AC996" s="2332">
        <v>4950</v>
      </c>
      <c r="AD996" s="2329">
        <v>142.170831127144</v>
      </c>
      <c r="AE996" s="2330"/>
      <c r="AF996" s="2334">
        <v>4950</v>
      </c>
      <c r="AG996" s="2335">
        <f t="shared" si="32"/>
        <v>1944.3492046403685</v>
      </c>
      <c r="AH996" s="2336"/>
      <c r="AI996" s="2334">
        <v>4950</v>
      </c>
      <c r="AJ996" s="2337">
        <f t="shared" si="33"/>
        <v>135.23317711069939</v>
      </c>
    </row>
    <row r="997" spans="2:36" x14ac:dyDescent="0.25">
      <c r="B997" s="2325">
        <v>4955</v>
      </c>
      <c r="C997" s="2326">
        <v>1392.6959126834499</v>
      </c>
      <c r="D997" s="2327"/>
      <c r="E997" s="2328">
        <v>4955</v>
      </c>
      <c r="F997" s="2329">
        <v>125.103126088648</v>
      </c>
      <c r="G997" s="2330"/>
      <c r="H997" s="2325">
        <v>4955</v>
      </c>
      <c r="I997" s="2326">
        <v>953.94950403585494</v>
      </c>
      <c r="J997" s="2331"/>
      <c r="K997" s="2328">
        <v>4955</v>
      </c>
      <c r="L997" s="2329">
        <v>104.353846217431</v>
      </c>
      <c r="M997" s="2330"/>
      <c r="N997" s="2325">
        <v>4955</v>
      </c>
      <c r="O997" s="2326">
        <v>1598.7860548579699</v>
      </c>
      <c r="P997" s="2331"/>
      <c r="Q997" s="2328">
        <v>4955</v>
      </c>
      <c r="R997" s="2329">
        <v>126.023193812161</v>
      </c>
      <c r="S997" s="2330"/>
      <c r="T997" s="2325">
        <v>4955</v>
      </c>
      <c r="U997" s="2326">
        <v>3564.8853069889401</v>
      </c>
      <c r="V997" s="2331"/>
      <c r="W997" s="2332">
        <v>4955</v>
      </c>
      <c r="X997" s="2329">
        <v>178.50918349719899</v>
      </c>
      <c r="Y997" s="2330"/>
      <c r="Z997" s="2333">
        <v>4955</v>
      </c>
      <c r="AA997" s="2326">
        <v>2211.5558012317701</v>
      </c>
      <c r="AB997" s="2331"/>
      <c r="AC997" s="2332">
        <v>4955</v>
      </c>
      <c r="AD997" s="2329">
        <v>142.17415117963901</v>
      </c>
      <c r="AE997" s="2330"/>
      <c r="AF997" s="2334">
        <v>4955</v>
      </c>
      <c r="AG997" s="2335">
        <f t="shared" si="32"/>
        <v>1944.3745159595971</v>
      </c>
      <c r="AH997" s="2336"/>
      <c r="AI997" s="2334">
        <v>4955</v>
      </c>
      <c r="AJ997" s="2337">
        <f t="shared" si="33"/>
        <v>135.23270015901559</v>
      </c>
    </row>
    <row r="998" spans="2:36" x14ac:dyDescent="0.25">
      <c r="B998" s="2325">
        <v>4960</v>
      </c>
      <c r="C998" s="2326">
        <v>1394.5966030872603</v>
      </c>
      <c r="D998" s="2327"/>
      <c r="E998" s="2328">
        <v>4960</v>
      </c>
      <c r="F998" s="2329">
        <v>125.74586258459885</v>
      </c>
      <c r="G998" s="2330"/>
      <c r="H998" s="2325">
        <v>4960</v>
      </c>
      <c r="I998" s="2326">
        <v>957.15424504372311</v>
      </c>
      <c r="J998" s="2331"/>
      <c r="K998" s="2328">
        <v>4960</v>
      </c>
      <c r="L998" s="2329">
        <v>104.92025116521489</v>
      </c>
      <c r="M998" s="2330"/>
      <c r="N998" s="2325">
        <v>4960</v>
      </c>
      <c r="O998" s="2326">
        <v>1600.9594668822779</v>
      </c>
      <c r="P998" s="2331"/>
      <c r="Q998" s="2328">
        <v>4960</v>
      </c>
      <c r="R998" s="2329">
        <v>126.63090455806397</v>
      </c>
      <c r="S998" s="2330"/>
      <c r="T998" s="2325">
        <v>4960</v>
      </c>
      <c r="U998" s="2326">
        <v>3571.7764365267658</v>
      </c>
      <c r="V998" s="2331"/>
      <c r="W998" s="2332">
        <v>4960</v>
      </c>
      <c r="X998" s="2329">
        <v>179.11189667026804</v>
      </c>
      <c r="Y998" s="2330"/>
      <c r="Z998" s="2333">
        <v>4960</v>
      </c>
      <c r="AA998" s="2326">
        <v>2143.7291082881866</v>
      </c>
      <c r="AB998" s="2331"/>
      <c r="AC998" s="2332">
        <v>4960</v>
      </c>
      <c r="AD998" s="2329">
        <v>140.76657076361789</v>
      </c>
      <c r="AE998" s="2330"/>
      <c r="AF998" s="2334">
        <v>4960</v>
      </c>
      <c r="AG998" s="2335">
        <f t="shared" si="32"/>
        <v>1933.643171965643</v>
      </c>
      <c r="AH998" s="2336"/>
      <c r="AI998" s="2334">
        <v>4960</v>
      </c>
      <c r="AJ998" s="2337">
        <f t="shared" si="33"/>
        <v>135.43509714835272</v>
      </c>
    </row>
    <row r="999" spans="2:36" x14ac:dyDescent="0.25">
      <c r="B999" s="2325">
        <v>4965</v>
      </c>
      <c r="C999" s="2326">
        <v>1394.3487601379968</v>
      </c>
      <c r="D999" s="2327"/>
      <c r="E999" s="2328">
        <v>4965</v>
      </c>
      <c r="F999" s="2329">
        <v>125.66217703437707</v>
      </c>
      <c r="G999" s="2330"/>
      <c r="H999" s="2325">
        <v>4965</v>
      </c>
      <c r="I999" s="2326">
        <v>956.73699945120518</v>
      </c>
      <c r="J999" s="2331"/>
      <c r="K999" s="2328">
        <v>4965</v>
      </c>
      <c r="L999" s="2329">
        <v>104.84650687568335</v>
      </c>
      <c r="M999" s="2330"/>
      <c r="N999" s="2325">
        <v>4965</v>
      </c>
      <c r="O999" s="2326">
        <v>1600.6764946418962</v>
      </c>
      <c r="P999" s="2331"/>
      <c r="Q999" s="2328">
        <v>4965</v>
      </c>
      <c r="R999" s="2329">
        <v>126.55178229806573</v>
      </c>
      <c r="S999" s="2330"/>
      <c r="T999" s="2325">
        <v>4965</v>
      </c>
      <c r="U999" s="2326">
        <v>3570.8818366963005</v>
      </c>
      <c r="V999" s="2331"/>
      <c r="W999" s="2332">
        <v>4965</v>
      </c>
      <c r="X999" s="2329">
        <v>179.03347494464205</v>
      </c>
      <c r="Y999" s="2330"/>
      <c r="Z999" s="2333">
        <v>4965</v>
      </c>
      <c r="AA999" s="2326">
        <v>2152.5269203735252</v>
      </c>
      <c r="AB999" s="2331"/>
      <c r="AC999" s="2332">
        <v>4965</v>
      </c>
      <c r="AD999" s="2329">
        <v>140.94897058074733</v>
      </c>
      <c r="AE999" s="2330"/>
      <c r="AF999" s="2334">
        <v>4965</v>
      </c>
      <c r="AG999" s="2335">
        <f t="shared" si="32"/>
        <v>1935.0342022601849</v>
      </c>
      <c r="AH999" s="2336"/>
      <c r="AI999" s="2334">
        <v>4965</v>
      </c>
      <c r="AJ999" s="2337">
        <f t="shared" si="33"/>
        <v>135.4085823467031</v>
      </c>
    </row>
    <row r="1000" spans="2:36" x14ac:dyDescent="0.25">
      <c r="B1000" s="2325">
        <v>4970</v>
      </c>
      <c r="C1000" s="2326">
        <v>1394.1023172866308</v>
      </c>
      <c r="D1000" s="2327"/>
      <c r="E1000" s="2328">
        <v>4970</v>
      </c>
      <c r="F1000" s="2329">
        <v>125.57882950465842</v>
      </c>
      <c r="G1000" s="2330"/>
      <c r="H1000" s="2325">
        <v>4970</v>
      </c>
      <c r="I1000" s="2326">
        <v>956.32141978143625</v>
      </c>
      <c r="J1000" s="2331"/>
      <c r="K1000" s="2328">
        <v>4970</v>
      </c>
      <c r="L1000" s="2329">
        <v>104.77305748802713</v>
      </c>
      <c r="M1000" s="2330"/>
      <c r="N1000" s="2325">
        <v>4970</v>
      </c>
      <c r="O1000" s="2326">
        <v>1600.3946542904778</v>
      </c>
      <c r="P1000" s="2331"/>
      <c r="Q1000" s="2328">
        <v>4970</v>
      </c>
      <c r="R1000" s="2329">
        <v>126.47297652710739</v>
      </c>
      <c r="S1000" s="2330"/>
      <c r="T1000" s="2325">
        <v>4970</v>
      </c>
      <c r="U1000" s="2326">
        <v>3569.9879995347269</v>
      </c>
      <c r="V1000" s="2331"/>
      <c r="W1000" s="2332">
        <v>4970</v>
      </c>
      <c r="X1000" s="2329">
        <v>178.9553130326903</v>
      </c>
      <c r="Y1000" s="2330"/>
      <c r="Z1000" s="2333">
        <v>4970</v>
      </c>
      <c r="AA1000" s="2326">
        <v>2161.3252331947042</v>
      </c>
      <c r="AB1000" s="2331"/>
      <c r="AC1000" s="2332">
        <v>4970</v>
      </c>
      <c r="AD1000" s="2329">
        <v>141.13157346800031</v>
      </c>
      <c r="AE1000" s="2330"/>
      <c r="AF1000" s="2334">
        <v>4970</v>
      </c>
      <c r="AG1000" s="2335">
        <f t="shared" si="32"/>
        <v>1936.4263248175951</v>
      </c>
      <c r="AH1000" s="2336"/>
      <c r="AI1000" s="2334">
        <v>4970</v>
      </c>
      <c r="AJ1000" s="2337">
        <f t="shared" si="33"/>
        <v>135.38235000409671</v>
      </c>
    </row>
    <row r="1001" spans="2:36" x14ac:dyDescent="0.25">
      <c r="B1001" s="2325">
        <v>4975</v>
      </c>
      <c r="C1001" s="2326">
        <v>1394.5966030872603</v>
      </c>
      <c r="D1001" s="2327"/>
      <c r="E1001" s="2328">
        <v>4975</v>
      </c>
      <c r="F1001" s="2329">
        <v>125.74586258459885</v>
      </c>
      <c r="G1001" s="2330"/>
      <c r="H1001" s="2325">
        <v>4975</v>
      </c>
      <c r="I1001" s="2326">
        <v>957.15424504372311</v>
      </c>
      <c r="J1001" s="2331"/>
      <c r="K1001" s="2328">
        <v>4975</v>
      </c>
      <c r="L1001" s="2329">
        <v>104.92025116521489</v>
      </c>
      <c r="M1001" s="2330"/>
      <c r="N1001" s="2325">
        <v>4975</v>
      </c>
      <c r="O1001" s="2326">
        <v>1600.9594668822779</v>
      </c>
      <c r="P1001" s="2331"/>
      <c r="Q1001" s="2328">
        <v>4975</v>
      </c>
      <c r="R1001" s="2329">
        <v>126.63090455806397</v>
      </c>
      <c r="S1001" s="2330"/>
      <c r="T1001" s="2325">
        <v>4975</v>
      </c>
      <c r="U1001" s="2326">
        <v>3571.7764365267658</v>
      </c>
      <c r="V1001" s="2331"/>
      <c r="W1001" s="2332">
        <v>4975</v>
      </c>
      <c r="X1001" s="2329">
        <v>179.11189667026804</v>
      </c>
      <c r="Y1001" s="2330"/>
      <c r="Z1001" s="2333">
        <v>4975</v>
      </c>
      <c r="AA1001" s="2326">
        <v>2143.7291082881866</v>
      </c>
      <c r="AB1001" s="2331"/>
      <c r="AC1001" s="2332">
        <v>4975</v>
      </c>
      <c r="AD1001" s="2329">
        <v>140.76657076361789</v>
      </c>
      <c r="AE1001" s="2330"/>
      <c r="AF1001" s="2334">
        <v>4975</v>
      </c>
      <c r="AG1001" s="2335">
        <f t="shared" si="32"/>
        <v>1933.643171965643</v>
      </c>
      <c r="AH1001" s="2336"/>
      <c r="AI1001" s="2334">
        <v>4975</v>
      </c>
      <c r="AJ1001" s="2337">
        <f t="shared" si="33"/>
        <v>135.43509714835272</v>
      </c>
    </row>
    <row r="1002" spans="2:36" x14ac:dyDescent="0.25">
      <c r="B1002" s="2325">
        <v>4980</v>
      </c>
      <c r="C1002" s="2326">
        <v>1394.3487601379968</v>
      </c>
      <c r="D1002" s="2327"/>
      <c r="E1002" s="2328">
        <v>4980</v>
      </c>
      <c r="F1002" s="2329">
        <v>125.66217703437707</v>
      </c>
      <c r="G1002" s="2330"/>
      <c r="H1002" s="2325">
        <v>4980</v>
      </c>
      <c r="I1002" s="2326">
        <v>956.73699945120518</v>
      </c>
      <c r="J1002" s="2331"/>
      <c r="K1002" s="2328">
        <v>4980</v>
      </c>
      <c r="L1002" s="2329">
        <v>104.84650687568335</v>
      </c>
      <c r="M1002" s="2330"/>
      <c r="N1002" s="2325">
        <v>4980</v>
      </c>
      <c r="O1002" s="2326">
        <v>1600.6764946418962</v>
      </c>
      <c r="P1002" s="2331"/>
      <c r="Q1002" s="2328">
        <v>4980</v>
      </c>
      <c r="R1002" s="2329">
        <v>126.55178229806573</v>
      </c>
      <c r="S1002" s="2330"/>
      <c r="T1002" s="2325">
        <v>4980</v>
      </c>
      <c r="U1002" s="2326">
        <v>3570.8818366963005</v>
      </c>
      <c r="V1002" s="2331"/>
      <c r="W1002" s="2332">
        <v>4980</v>
      </c>
      <c r="X1002" s="2329">
        <v>179.03347494464205</v>
      </c>
      <c r="Y1002" s="2330"/>
      <c r="Z1002" s="2333">
        <v>4980</v>
      </c>
      <c r="AA1002" s="2326">
        <v>2152.5269203735252</v>
      </c>
      <c r="AB1002" s="2331"/>
      <c r="AC1002" s="2332">
        <v>4980</v>
      </c>
      <c r="AD1002" s="2329">
        <v>140.94897058074733</v>
      </c>
      <c r="AE1002" s="2330"/>
      <c r="AF1002" s="2334">
        <v>4980</v>
      </c>
      <c r="AG1002" s="2335">
        <f t="shared" si="32"/>
        <v>1935.0342022601849</v>
      </c>
      <c r="AH1002" s="2336"/>
      <c r="AI1002" s="2334">
        <v>4980</v>
      </c>
      <c r="AJ1002" s="2337">
        <f t="shared" si="33"/>
        <v>135.4085823467031</v>
      </c>
    </row>
    <row r="1003" spans="2:36" x14ac:dyDescent="0.25">
      <c r="B1003" s="2325">
        <v>4985</v>
      </c>
      <c r="C1003" s="2326">
        <v>1394.1023172866308</v>
      </c>
      <c r="D1003" s="2327"/>
      <c r="E1003" s="2328">
        <v>4985</v>
      </c>
      <c r="F1003" s="2329">
        <v>125.57882950465842</v>
      </c>
      <c r="G1003" s="2330"/>
      <c r="H1003" s="2325">
        <v>4985</v>
      </c>
      <c r="I1003" s="2326">
        <v>956.32141978143625</v>
      </c>
      <c r="J1003" s="2331"/>
      <c r="K1003" s="2328">
        <v>4985</v>
      </c>
      <c r="L1003" s="2329">
        <v>104.77305748802713</v>
      </c>
      <c r="M1003" s="2330"/>
      <c r="N1003" s="2325">
        <v>4985</v>
      </c>
      <c r="O1003" s="2326">
        <v>1600.3946542904778</v>
      </c>
      <c r="P1003" s="2331"/>
      <c r="Q1003" s="2328">
        <v>4985</v>
      </c>
      <c r="R1003" s="2329">
        <v>126.47297652710739</v>
      </c>
      <c r="S1003" s="2330"/>
      <c r="T1003" s="2325">
        <v>4985</v>
      </c>
      <c r="U1003" s="2326">
        <v>3569.9879995347269</v>
      </c>
      <c r="V1003" s="2331"/>
      <c r="W1003" s="2332">
        <v>4985</v>
      </c>
      <c r="X1003" s="2329">
        <v>178.9553130326903</v>
      </c>
      <c r="Y1003" s="2330"/>
      <c r="Z1003" s="2333">
        <v>4985</v>
      </c>
      <c r="AA1003" s="2326">
        <v>2161.3252331947042</v>
      </c>
      <c r="AB1003" s="2331"/>
      <c r="AC1003" s="2332">
        <v>4985</v>
      </c>
      <c r="AD1003" s="2329">
        <v>141.13157346800031</v>
      </c>
      <c r="AE1003" s="2330"/>
      <c r="AF1003" s="2334">
        <v>4985</v>
      </c>
      <c r="AG1003" s="2335">
        <f t="shared" si="32"/>
        <v>1936.4263248175951</v>
      </c>
      <c r="AH1003" s="2336"/>
      <c r="AI1003" s="2334">
        <v>4985</v>
      </c>
      <c r="AJ1003" s="2337">
        <f t="shared" si="33"/>
        <v>135.38235000409671</v>
      </c>
    </row>
    <row r="1004" spans="2:36" x14ac:dyDescent="0.25">
      <c r="B1004" s="2325">
        <v>4990</v>
      </c>
      <c r="C1004" s="2326">
        <v>1393.0853338762499</v>
      </c>
      <c r="D1004" s="2327"/>
      <c r="E1004" s="2328">
        <v>4990</v>
      </c>
      <c r="F1004" s="2329">
        <v>125.234831555067</v>
      </c>
      <c r="G1004" s="2330"/>
      <c r="H1004" s="2325">
        <v>4990</v>
      </c>
      <c r="I1004" s="2326">
        <v>954.60620187020902</v>
      </c>
      <c r="J1004" s="2331"/>
      <c r="K1004" s="2328">
        <v>4990</v>
      </c>
      <c r="L1004" s="2329">
        <v>104.469910726756</v>
      </c>
      <c r="M1004" s="2330"/>
      <c r="N1004" s="2325">
        <v>4990</v>
      </c>
      <c r="O1004" s="2326">
        <v>1599.2314181587601</v>
      </c>
      <c r="P1004" s="2331"/>
      <c r="Q1004" s="2328">
        <v>4990</v>
      </c>
      <c r="R1004" s="2329">
        <v>126.147722461443</v>
      </c>
      <c r="S1004" s="2330"/>
      <c r="T1004" s="2325">
        <v>4990</v>
      </c>
      <c r="U1004" s="2326">
        <v>3566.2977946492401</v>
      </c>
      <c r="V1004" s="2331"/>
      <c r="W1004" s="2332">
        <v>4990</v>
      </c>
      <c r="X1004" s="2329">
        <v>178.63269565578099</v>
      </c>
      <c r="Y1004" s="2330"/>
      <c r="Z1004" s="2333">
        <v>4990</v>
      </c>
      <c r="AA1004" s="2326">
        <v>2197.6521145790998</v>
      </c>
      <c r="AB1004" s="2331"/>
      <c r="AC1004" s="2332">
        <v>4990</v>
      </c>
      <c r="AD1004" s="2329">
        <v>141.885586470411</v>
      </c>
      <c r="AE1004" s="2330"/>
      <c r="AF1004" s="2334">
        <v>4990</v>
      </c>
      <c r="AG1004" s="2335">
        <f t="shared" si="32"/>
        <v>1942.174572626712</v>
      </c>
      <c r="AH1004" s="2336"/>
      <c r="AI1004" s="2334">
        <v>4990</v>
      </c>
      <c r="AJ1004" s="2337">
        <f t="shared" si="33"/>
        <v>135.27414937389159</v>
      </c>
    </row>
    <row r="1005" spans="2:36" x14ac:dyDescent="0.25">
      <c r="B1005" s="2325">
        <v>4995</v>
      </c>
      <c r="C1005" s="2326">
        <v>1393.08272671436</v>
      </c>
      <c r="D1005" s="2327"/>
      <c r="E1005" s="2328">
        <v>4995</v>
      </c>
      <c r="F1005" s="2329">
        <v>125.233949808045</v>
      </c>
      <c r="G1005" s="2330"/>
      <c r="H1005" s="2325">
        <v>4995</v>
      </c>
      <c r="I1005" s="2326">
        <v>954.60180538568898</v>
      </c>
      <c r="J1005" s="2331"/>
      <c r="K1005" s="2328">
        <v>4995</v>
      </c>
      <c r="L1005" s="2329">
        <v>104.469133693804</v>
      </c>
      <c r="M1005" s="2330"/>
      <c r="N1005" s="2325">
        <v>4995</v>
      </c>
      <c r="O1005" s="2326">
        <v>1599.2284365240901</v>
      </c>
      <c r="P1005" s="2331"/>
      <c r="Q1005" s="2328">
        <v>4995</v>
      </c>
      <c r="R1005" s="2329">
        <v>126.146888762446</v>
      </c>
      <c r="S1005" s="2330"/>
      <c r="T1005" s="2325">
        <v>4995</v>
      </c>
      <c r="U1005" s="2326">
        <v>3566.2883386227199</v>
      </c>
      <c r="V1005" s="2331"/>
      <c r="W1005" s="2332">
        <v>4995</v>
      </c>
      <c r="X1005" s="2329">
        <v>178.63186876868201</v>
      </c>
      <c r="Y1005" s="2330"/>
      <c r="Z1005" s="2333">
        <v>4995</v>
      </c>
      <c r="AA1005" s="2326">
        <v>2197.7451930824</v>
      </c>
      <c r="AB1005" s="2331"/>
      <c r="AC1005" s="2332">
        <v>4995</v>
      </c>
      <c r="AD1005" s="2329">
        <v>141.887518248806</v>
      </c>
      <c r="AE1005" s="2330"/>
      <c r="AF1005" s="2334">
        <v>4995</v>
      </c>
      <c r="AG1005" s="2335">
        <f t="shared" si="32"/>
        <v>1942.1893000658522</v>
      </c>
      <c r="AH1005" s="2336"/>
      <c r="AI1005" s="2334">
        <v>4995</v>
      </c>
      <c r="AJ1005" s="2337">
        <f t="shared" si="33"/>
        <v>135.27387185635661</v>
      </c>
    </row>
    <row r="1006" spans="2:36" x14ac:dyDescent="0.25">
      <c r="B1006" s="2325">
        <v>5000</v>
      </c>
      <c r="C1006" s="2326">
        <v>1393.08011955247</v>
      </c>
      <c r="D1006" s="2327"/>
      <c r="E1006" s="2328">
        <v>5000</v>
      </c>
      <c r="F1006" s="2329">
        <v>125.233068061022</v>
      </c>
      <c r="G1006" s="2330"/>
      <c r="H1006" s="2325">
        <v>5000</v>
      </c>
      <c r="I1006" s="2326">
        <v>954.59740890116802</v>
      </c>
      <c r="J1006" s="2331"/>
      <c r="K1006" s="2328">
        <v>5000</v>
      </c>
      <c r="L1006" s="2329">
        <v>104.468356660853</v>
      </c>
      <c r="M1006" s="2330"/>
      <c r="N1006" s="2325">
        <v>5000</v>
      </c>
      <c r="O1006" s="2326">
        <v>1599.22545488943</v>
      </c>
      <c r="P1006" s="2331"/>
      <c r="Q1006" s="2328">
        <v>5000</v>
      </c>
      <c r="R1006" s="2329">
        <v>126.146055063449</v>
      </c>
      <c r="S1006" s="2330"/>
      <c r="T1006" s="2325">
        <v>5000</v>
      </c>
      <c r="U1006" s="2326">
        <v>3566.2788825962002</v>
      </c>
      <c r="V1006" s="2331"/>
      <c r="W1006" s="2332">
        <v>5000</v>
      </c>
      <c r="X1006" s="2329">
        <v>178.63104188158201</v>
      </c>
      <c r="Y1006" s="2330"/>
      <c r="Z1006" s="2333">
        <v>5000</v>
      </c>
      <c r="AA1006" s="2326">
        <v>2197.8382715857001</v>
      </c>
      <c r="AB1006" s="2331"/>
      <c r="AC1006" s="2332">
        <v>5000</v>
      </c>
      <c r="AD1006" s="2329">
        <v>141.88945002720101</v>
      </c>
      <c r="AE1006" s="2330"/>
      <c r="AF1006" s="2334">
        <v>5000</v>
      </c>
      <c r="AG1006" s="2335">
        <f t="shared" si="32"/>
        <v>1942.2040275049937</v>
      </c>
      <c r="AH1006" s="2336"/>
      <c r="AI1006" s="2334">
        <v>5000</v>
      </c>
      <c r="AJ1006" s="2337">
        <f t="shared" si="33"/>
        <v>135.27359433882143</v>
      </c>
    </row>
    <row r="1007" spans="2:36" x14ac:dyDescent="0.25">
      <c r="B1007" s="2325">
        <v>5005</v>
      </c>
      <c r="C1007" s="2326">
        <v>1393.0775123905801</v>
      </c>
      <c r="D1007" s="2327"/>
      <c r="E1007" s="2328">
        <v>5005</v>
      </c>
      <c r="F1007" s="2329">
        <v>125.23218631399899</v>
      </c>
      <c r="G1007" s="2330"/>
      <c r="H1007" s="2325">
        <v>5005</v>
      </c>
      <c r="I1007" s="2326">
        <v>954.59301241664798</v>
      </c>
      <c r="J1007" s="2331"/>
      <c r="K1007" s="2328">
        <v>5005</v>
      </c>
      <c r="L1007" s="2329">
        <v>104.467579627901</v>
      </c>
      <c r="M1007" s="2330"/>
      <c r="N1007" s="2325">
        <v>5005</v>
      </c>
      <c r="O1007" s="2326">
        <v>1599.22247325477</v>
      </c>
      <c r="P1007" s="2331"/>
      <c r="Q1007" s="2328">
        <v>5005</v>
      </c>
      <c r="R1007" s="2329">
        <v>126.145221364452</v>
      </c>
      <c r="S1007" s="2330"/>
      <c r="T1007" s="2325">
        <v>5005</v>
      </c>
      <c r="U1007" s="2326">
        <v>3566.26942656969</v>
      </c>
      <c r="V1007" s="2331"/>
      <c r="W1007" s="2332">
        <v>5005</v>
      </c>
      <c r="X1007" s="2329">
        <v>178.630214994483</v>
      </c>
      <c r="Y1007" s="2330"/>
      <c r="Z1007" s="2333">
        <v>5005</v>
      </c>
      <c r="AA1007" s="2326">
        <v>2197.9313500890098</v>
      </c>
      <c r="AB1007" s="2331"/>
      <c r="AC1007" s="2332">
        <v>5005</v>
      </c>
      <c r="AD1007" s="2329">
        <v>141.89138180559601</v>
      </c>
      <c r="AE1007" s="2330"/>
      <c r="AF1007" s="2334">
        <v>5005</v>
      </c>
      <c r="AG1007" s="2335">
        <f t="shared" si="32"/>
        <v>1942.2187549441394</v>
      </c>
      <c r="AH1007" s="2336"/>
      <c r="AI1007" s="2334">
        <v>5005</v>
      </c>
      <c r="AJ1007" s="2337">
        <f t="shared" si="33"/>
        <v>135.27331682128619</v>
      </c>
    </row>
    <row r="1008" spans="2:36" x14ac:dyDescent="0.25">
      <c r="B1008" s="2325">
        <v>5010</v>
      </c>
      <c r="C1008" s="2326">
        <v>1393.0749052286901</v>
      </c>
      <c r="D1008" s="2327"/>
      <c r="E1008" s="2328">
        <v>5010</v>
      </c>
      <c r="F1008" s="2329">
        <v>125.231304566977</v>
      </c>
      <c r="G1008" s="2330"/>
      <c r="H1008" s="2325">
        <v>5010</v>
      </c>
      <c r="I1008" s="2326">
        <v>954.58861593212805</v>
      </c>
      <c r="J1008" s="2331"/>
      <c r="K1008" s="2328">
        <v>5010</v>
      </c>
      <c r="L1008" s="2329">
        <v>104.46680259495</v>
      </c>
      <c r="M1008" s="2330"/>
      <c r="N1008" s="2325">
        <v>5010</v>
      </c>
      <c r="O1008" s="2326">
        <v>1599.2194916200999</v>
      </c>
      <c r="P1008" s="2331"/>
      <c r="Q1008" s="2328">
        <v>5010</v>
      </c>
      <c r="R1008" s="2329">
        <v>126.144387665454</v>
      </c>
      <c r="S1008" s="2330"/>
      <c r="T1008" s="2325">
        <v>5010</v>
      </c>
      <c r="U1008" s="2326">
        <v>3566.2599705431699</v>
      </c>
      <c r="V1008" s="2331"/>
      <c r="W1008" s="2332">
        <v>5010</v>
      </c>
      <c r="X1008" s="2329">
        <v>178.62938810738299</v>
      </c>
      <c r="Y1008" s="2330"/>
      <c r="Z1008" s="2333">
        <v>5010</v>
      </c>
      <c r="AA1008" s="2326">
        <v>2198.02442859231</v>
      </c>
      <c r="AB1008" s="2331"/>
      <c r="AC1008" s="2332">
        <v>5010</v>
      </c>
      <c r="AD1008" s="2329">
        <v>141.89331358399099</v>
      </c>
      <c r="AE1008" s="2330"/>
      <c r="AF1008" s="2334">
        <v>5010</v>
      </c>
      <c r="AG1008" s="2335">
        <f t="shared" si="32"/>
        <v>1942.2334823832796</v>
      </c>
      <c r="AH1008" s="2336"/>
      <c r="AI1008" s="2334">
        <v>5010</v>
      </c>
      <c r="AJ1008" s="2337">
        <f t="shared" si="33"/>
        <v>135.27303930375101</v>
      </c>
    </row>
    <row r="1009" spans="2:36" x14ac:dyDescent="0.25">
      <c r="B1009" s="2325">
        <v>5015</v>
      </c>
      <c r="C1009" s="2326">
        <v>1393.0722980667999</v>
      </c>
      <c r="D1009" s="2327"/>
      <c r="E1009" s="2328">
        <v>5015</v>
      </c>
      <c r="F1009" s="2329">
        <v>125.230422819954</v>
      </c>
      <c r="G1009" s="2330"/>
      <c r="H1009" s="2325">
        <v>5015</v>
      </c>
      <c r="I1009" s="2326">
        <v>954.58421944760698</v>
      </c>
      <c r="J1009" s="2331"/>
      <c r="K1009" s="2328">
        <v>5015</v>
      </c>
      <c r="L1009" s="2329">
        <v>104.466025561999</v>
      </c>
      <c r="M1009" s="2330"/>
      <c r="N1009" s="2325">
        <v>5015</v>
      </c>
      <c r="O1009" s="2326">
        <v>1599.2165099854401</v>
      </c>
      <c r="P1009" s="2331"/>
      <c r="Q1009" s="2328">
        <v>5015</v>
      </c>
      <c r="R1009" s="2329">
        <v>126.14355396645701</v>
      </c>
      <c r="S1009" s="2330"/>
      <c r="T1009" s="2325">
        <v>5015</v>
      </c>
      <c r="U1009" s="2326">
        <v>3566.2505145166501</v>
      </c>
      <c r="V1009" s="2331"/>
      <c r="W1009" s="2332">
        <v>5015</v>
      </c>
      <c r="X1009" s="2329">
        <v>178.62856122028401</v>
      </c>
      <c r="Y1009" s="2330"/>
      <c r="Z1009" s="2333">
        <v>5015</v>
      </c>
      <c r="AA1009" s="2326">
        <v>2198.1175070956101</v>
      </c>
      <c r="AB1009" s="2331"/>
      <c r="AC1009" s="2332">
        <v>5015</v>
      </c>
      <c r="AD1009" s="2329">
        <v>141.89524536238599</v>
      </c>
      <c r="AE1009" s="2330"/>
      <c r="AF1009" s="2334">
        <v>5015</v>
      </c>
      <c r="AG1009" s="2335">
        <f t="shared" si="32"/>
        <v>1942.2482098224216</v>
      </c>
      <c r="AH1009" s="2336"/>
      <c r="AI1009" s="2334">
        <v>5015</v>
      </c>
      <c r="AJ1009" s="2337">
        <f t="shared" si="33"/>
        <v>135.27276178621599</v>
      </c>
    </row>
    <row r="1010" spans="2:36" x14ac:dyDescent="0.25">
      <c r="B1010" s="2325">
        <v>5020</v>
      </c>
      <c r="C1010" s="2326">
        <v>1393.06969090492</v>
      </c>
      <c r="D1010" s="2327"/>
      <c r="E1010" s="2328">
        <v>5020</v>
      </c>
      <c r="F1010" s="2329">
        <v>125.229541072931</v>
      </c>
      <c r="G1010" s="2330"/>
      <c r="H1010" s="2325">
        <v>5020</v>
      </c>
      <c r="I1010" s="2326">
        <v>954.57982296308705</v>
      </c>
      <c r="J1010" s="2331"/>
      <c r="K1010" s="2328">
        <v>5020</v>
      </c>
      <c r="L1010" s="2329">
        <v>104.465248529047</v>
      </c>
      <c r="M1010" s="2330"/>
      <c r="N1010" s="2325">
        <v>5020</v>
      </c>
      <c r="O1010" s="2326">
        <v>1599.2135283507801</v>
      </c>
      <c r="P1010" s="2331"/>
      <c r="Q1010" s="2328">
        <v>5020</v>
      </c>
      <c r="R1010" s="2329">
        <v>126.14272026746001</v>
      </c>
      <c r="S1010" s="2330"/>
      <c r="T1010" s="2325">
        <v>5020</v>
      </c>
      <c r="U1010" s="2326">
        <v>3566.2410584901299</v>
      </c>
      <c r="V1010" s="2331"/>
      <c r="W1010" s="2332">
        <v>5020</v>
      </c>
      <c r="X1010" s="2329">
        <v>178.62773433318401</v>
      </c>
      <c r="Y1010" s="2330"/>
      <c r="Z1010" s="2333">
        <v>5020</v>
      </c>
      <c r="AA1010" s="2326">
        <v>2198.2105855989098</v>
      </c>
      <c r="AB1010" s="2331"/>
      <c r="AC1010" s="2332">
        <v>5020</v>
      </c>
      <c r="AD1010" s="2329">
        <v>141.897177140781</v>
      </c>
      <c r="AE1010" s="2330"/>
      <c r="AF1010" s="2334">
        <v>5020</v>
      </c>
      <c r="AG1010" s="2335">
        <f t="shared" si="32"/>
        <v>1942.2629372615654</v>
      </c>
      <c r="AH1010" s="2336"/>
      <c r="AI1010" s="2334">
        <v>5020</v>
      </c>
      <c r="AJ1010" s="2337">
        <f t="shared" si="33"/>
        <v>135.27248426868059</v>
      </c>
    </row>
    <row r="1011" spans="2:36" x14ac:dyDescent="0.25">
      <c r="B1011" s="2325">
        <v>5025</v>
      </c>
      <c r="C1011" s="2326">
        <v>1393.06708374303</v>
      </c>
      <c r="D1011" s="2327"/>
      <c r="E1011" s="2328">
        <v>5025</v>
      </c>
      <c r="F1011" s="2329">
        <v>125.22865932590901</v>
      </c>
      <c r="G1011" s="2330"/>
      <c r="H1011" s="2325">
        <v>5025</v>
      </c>
      <c r="I1011" s="2326">
        <v>954.57542647856701</v>
      </c>
      <c r="J1011" s="2331"/>
      <c r="K1011" s="2328">
        <v>5025</v>
      </c>
      <c r="L1011" s="2329">
        <v>104.464471496096</v>
      </c>
      <c r="M1011" s="2330"/>
      <c r="N1011" s="2325">
        <v>5025</v>
      </c>
      <c r="O1011" s="2326">
        <v>1599.21054671611</v>
      </c>
      <c r="P1011" s="2331"/>
      <c r="Q1011" s="2328">
        <v>5025</v>
      </c>
      <c r="R1011" s="2329">
        <v>126.14188656846299</v>
      </c>
      <c r="S1011" s="2330"/>
      <c r="T1011" s="2325">
        <v>5025</v>
      </c>
      <c r="U1011" s="2326">
        <v>3566.2316024636202</v>
      </c>
      <c r="V1011" s="2331"/>
      <c r="W1011" s="2332">
        <v>5025</v>
      </c>
      <c r="X1011" s="2329">
        <v>178.626907446085</v>
      </c>
      <c r="Y1011" s="2330"/>
      <c r="Z1011" s="2333">
        <v>5025</v>
      </c>
      <c r="AA1011" s="2326">
        <v>2198.30366410221</v>
      </c>
      <c r="AB1011" s="2331"/>
      <c r="AC1011" s="2332">
        <v>5025</v>
      </c>
      <c r="AD1011" s="2329">
        <v>141.899108919176</v>
      </c>
      <c r="AE1011" s="2330"/>
      <c r="AF1011" s="2334">
        <v>5025</v>
      </c>
      <c r="AG1011" s="2335">
        <f t="shared" si="32"/>
        <v>1942.2776647007074</v>
      </c>
      <c r="AH1011" s="2336"/>
      <c r="AI1011" s="2334">
        <v>5025</v>
      </c>
      <c r="AJ1011" s="2337">
        <f t="shared" si="33"/>
        <v>135.2722067511458</v>
      </c>
    </row>
    <row r="1012" spans="2:36" x14ac:dyDescent="0.25">
      <c r="B1012" s="2325">
        <v>5030</v>
      </c>
      <c r="C1012" s="2326">
        <v>1393.0644765811401</v>
      </c>
      <c r="D1012" s="2327"/>
      <c r="E1012" s="2328">
        <v>5030</v>
      </c>
      <c r="F1012" s="2329">
        <v>125.22777757888601</v>
      </c>
      <c r="G1012" s="2330"/>
      <c r="H1012" s="2325">
        <v>5030</v>
      </c>
      <c r="I1012" s="2326">
        <v>954.57102999404594</v>
      </c>
      <c r="J1012" s="2331"/>
      <c r="K1012" s="2328">
        <v>5030</v>
      </c>
      <c r="L1012" s="2329">
        <v>104.463694463145</v>
      </c>
      <c r="M1012" s="2330"/>
      <c r="N1012" s="2325">
        <v>5030</v>
      </c>
      <c r="O1012" s="2326">
        <v>1599.20756508145</v>
      </c>
      <c r="P1012" s="2331"/>
      <c r="Q1012" s="2328">
        <v>5030</v>
      </c>
      <c r="R1012" s="2329">
        <v>126.141052869465</v>
      </c>
      <c r="S1012" s="2330"/>
      <c r="T1012" s="2325">
        <v>5030</v>
      </c>
      <c r="U1012" s="2326">
        <v>3566.2221464371</v>
      </c>
      <c r="V1012" s="2331"/>
      <c r="W1012" s="2332">
        <v>5030</v>
      </c>
      <c r="X1012" s="2329">
        <v>178.626080558985</v>
      </c>
      <c r="Y1012" s="2330"/>
      <c r="Z1012" s="2333">
        <v>5030</v>
      </c>
      <c r="AA1012" s="2326">
        <v>2198.3967426055201</v>
      </c>
      <c r="AB1012" s="2331"/>
      <c r="AC1012" s="2332">
        <v>5030</v>
      </c>
      <c r="AD1012" s="2329">
        <v>141.90104069757101</v>
      </c>
      <c r="AE1012" s="2330"/>
      <c r="AF1012" s="2334">
        <v>5030</v>
      </c>
      <c r="AG1012" s="2335">
        <f t="shared" si="32"/>
        <v>1942.2923921398512</v>
      </c>
      <c r="AH1012" s="2336"/>
      <c r="AI1012" s="2334">
        <v>5030</v>
      </c>
      <c r="AJ1012" s="2337">
        <f t="shared" si="33"/>
        <v>135.27192923361039</v>
      </c>
    </row>
    <row r="1013" spans="2:36" x14ac:dyDescent="0.25">
      <c r="B1013" s="2325">
        <v>5035</v>
      </c>
      <c r="C1013" s="2326">
        <v>1393.0618694192499</v>
      </c>
      <c r="D1013" s="2327"/>
      <c r="E1013" s="2328">
        <v>5035</v>
      </c>
      <c r="F1013" s="2329">
        <v>125.226895831863</v>
      </c>
      <c r="G1013" s="2330"/>
      <c r="H1013" s="2325">
        <v>5035</v>
      </c>
      <c r="I1013" s="2326">
        <v>954.56663350952601</v>
      </c>
      <c r="J1013" s="2331"/>
      <c r="K1013" s="2328">
        <v>5035</v>
      </c>
      <c r="L1013" s="2329">
        <v>104.462917430193</v>
      </c>
      <c r="M1013" s="2330"/>
      <c r="N1013" s="2325">
        <v>5035</v>
      </c>
      <c r="O1013" s="2326">
        <v>1599.2045834467899</v>
      </c>
      <c r="P1013" s="2331"/>
      <c r="Q1013" s="2328">
        <v>5035</v>
      </c>
      <c r="R1013" s="2329">
        <v>126.140219170468</v>
      </c>
      <c r="S1013" s="2330"/>
      <c r="T1013" s="2325">
        <v>5035</v>
      </c>
      <c r="U1013" s="2326">
        <v>3566.2126904105799</v>
      </c>
      <c r="V1013" s="2331"/>
      <c r="W1013" s="2332">
        <v>5035</v>
      </c>
      <c r="X1013" s="2329">
        <v>178.62525367188601</v>
      </c>
      <c r="Y1013" s="2330"/>
      <c r="Z1013" s="2333">
        <v>5035</v>
      </c>
      <c r="AA1013" s="2326">
        <v>2198.4898211088198</v>
      </c>
      <c r="AB1013" s="2331"/>
      <c r="AC1013" s="2332">
        <v>5035</v>
      </c>
      <c r="AD1013" s="2329">
        <v>141.90297247596499</v>
      </c>
      <c r="AE1013" s="2330"/>
      <c r="AF1013" s="2334">
        <v>5035</v>
      </c>
      <c r="AG1013" s="2335">
        <f t="shared" si="32"/>
        <v>1942.3071195789933</v>
      </c>
      <c r="AH1013" s="2336"/>
      <c r="AI1013" s="2334">
        <v>5035</v>
      </c>
      <c r="AJ1013" s="2337">
        <f t="shared" si="33"/>
        <v>135.27165171607504</v>
      </c>
    </row>
    <row r="1014" spans="2:36" x14ac:dyDescent="0.25">
      <c r="B1014" s="2325">
        <v>5040</v>
      </c>
      <c r="C1014" s="2326">
        <v>1393.0592622573599</v>
      </c>
      <c r="D1014" s="2327"/>
      <c r="E1014" s="2328">
        <v>5040</v>
      </c>
      <c r="F1014" s="2329">
        <v>125.226014084841</v>
      </c>
      <c r="G1014" s="2330"/>
      <c r="H1014" s="2325">
        <v>5040</v>
      </c>
      <c r="I1014" s="2326">
        <v>954.56223702500597</v>
      </c>
      <c r="J1014" s="2331"/>
      <c r="K1014" s="2328">
        <v>5040</v>
      </c>
      <c r="L1014" s="2329">
        <v>104.462140397242</v>
      </c>
      <c r="M1014" s="2330"/>
      <c r="N1014" s="2325">
        <v>5040</v>
      </c>
      <c r="O1014" s="2326">
        <v>1599.2016018121201</v>
      </c>
      <c r="P1014" s="2331"/>
      <c r="Q1014" s="2328">
        <v>5040</v>
      </c>
      <c r="R1014" s="2329">
        <v>126.139385471471</v>
      </c>
      <c r="S1014" s="2330"/>
      <c r="T1014" s="2325">
        <v>5040</v>
      </c>
      <c r="U1014" s="2326">
        <v>3566.2032343840701</v>
      </c>
      <c r="V1014" s="2331"/>
      <c r="W1014" s="2332">
        <v>5040</v>
      </c>
      <c r="X1014" s="2329">
        <v>178.62442678478601</v>
      </c>
      <c r="Y1014" s="2330"/>
      <c r="Z1014" s="2333">
        <v>5040</v>
      </c>
      <c r="AA1014" s="2326">
        <v>2198.5828996121199</v>
      </c>
      <c r="AB1014" s="2331"/>
      <c r="AC1014" s="2332">
        <v>5040</v>
      </c>
      <c r="AD1014" s="2329">
        <v>141.90490425435999</v>
      </c>
      <c r="AE1014" s="2330"/>
      <c r="AF1014" s="2334">
        <v>5040</v>
      </c>
      <c r="AG1014" s="2335">
        <f t="shared" si="32"/>
        <v>1942.3218470181353</v>
      </c>
      <c r="AH1014" s="2336"/>
      <c r="AI1014" s="2334">
        <v>5040</v>
      </c>
      <c r="AJ1014" s="2337">
        <f t="shared" si="33"/>
        <v>135.27137419854</v>
      </c>
    </row>
    <row r="1015" spans="2:36" x14ac:dyDescent="0.25">
      <c r="B1015" s="2325">
        <v>5045</v>
      </c>
      <c r="C1015" s="2326">
        <v>1393.05665509547</v>
      </c>
      <c r="D1015" s="2327"/>
      <c r="E1015" s="2328">
        <v>5045</v>
      </c>
      <c r="F1015" s="2329">
        <v>125.225132337818</v>
      </c>
      <c r="G1015" s="2330"/>
      <c r="H1015" s="2325">
        <v>5045</v>
      </c>
      <c r="I1015" s="2326">
        <v>954.55784054048502</v>
      </c>
      <c r="J1015" s="2331"/>
      <c r="K1015" s="2328">
        <v>5045</v>
      </c>
      <c r="L1015" s="2329">
        <v>104.461363364291</v>
      </c>
      <c r="M1015" s="2330"/>
      <c r="N1015" s="2325">
        <v>5045</v>
      </c>
      <c r="O1015" s="2326">
        <v>1599.19862017746</v>
      </c>
      <c r="P1015" s="2331"/>
      <c r="Q1015" s="2328">
        <v>5045</v>
      </c>
      <c r="R1015" s="2329">
        <v>126.138551772474</v>
      </c>
      <c r="S1015" s="2330"/>
      <c r="T1015" s="2325">
        <v>5045</v>
      </c>
      <c r="U1015" s="2326">
        <v>3566.1937783575499</v>
      </c>
      <c r="V1015" s="2331"/>
      <c r="W1015" s="2332">
        <v>5045</v>
      </c>
      <c r="X1015" s="2329">
        <v>178.623599897687</v>
      </c>
      <c r="Y1015" s="2330"/>
      <c r="Z1015" s="2333">
        <v>5045</v>
      </c>
      <c r="AA1015" s="2326">
        <v>2198.6759781154201</v>
      </c>
      <c r="AB1015" s="2331"/>
      <c r="AC1015" s="2332">
        <v>5045</v>
      </c>
      <c r="AD1015" s="2329">
        <v>141.906836032755</v>
      </c>
      <c r="AE1015" s="2330"/>
      <c r="AF1015" s="2334">
        <v>5045</v>
      </c>
      <c r="AG1015" s="2335">
        <f t="shared" si="32"/>
        <v>1942.336574457277</v>
      </c>
      <c r="AH1015" s="2336"/>
      <c r="AI1015" s="2334">
        <v>5045</v>
      </c>
      <c r="AJ1015" s="2337">
        <f t="shared" si="33"/>
        <v>135.27109668100499</v>
      </c>
    </row>
    <row r="1016" spans="2:36" x14ac:dyDescent="0.25">
      <c r="B1016" s="2325">
        <v>5050</v>
      </c>
      <c r="C1016" s="2326">
        <v>1393.05404793358</v>
      </c>
      <c r="D1016" s="2327"/>
      <c r="E1016" s="2328">
        <v>5050</v>
      </c>
      <c r="F1016" s="2329">
        <v>125.22425059079499</v>
      </c>
      <c r="G1016" s="2330"/>
      <c r="H1016" s="2325">
        <v>5050</v>
      </c>
      <c r="I1016" s="2326">
        <v>954.55344405596497</v>
      </c>
      <c r="J1016" s="2331"/>
      <c r="K1016" s="2328">
        <v>5050</v>
      </c>
      <c r="L1016" s="2329">
        <v>104.460586331339</v>
      </c>
      <c r="M1016" s="2330"/>
      <c r="N1016" s="2325">
        <v>5050</v>
      </c>
      <c r="O1016" s="2326">
        <v>1599.1956385428</v>
      </c>
      <c r="P1016" s="2331"/>
      <c r="Q1016" s="2328">
        <v>5050</v>
      </c>
      <c r="R1016" s="2329">
        <v>126.13771807347599</v>
      </c>
      <c r="S1016" s="2330"/>
      <c r="T1016" s="2325">
        <v>5050</v>
      </c>
      <c r="U1016" s="2326">
        <v>3566.1843223310302</v>
      </c>
      <c r="V1016" s="2331"/>
      <c r="W1016" s="2332">
        <v>5050</v>
      </c>
      <c r="X1016" s="2329">
        <v>178.622773010587</v>
      </c>
      <c r="Y1016" s="2330"/>
      <c r="Z1016" s="2333">
        <v>5050</v>
      </c>
      <c r="AA1016" s="2326">
        <v>2198.7690566187298</v>
      </c>
      <c r="AB1016" s="2331"/>
      <c r="AC1016" s="2332">
        <v>5050</v>
      </c>
      <c r="AD1016" s="2329">
        <v>141.90876781115</v>
      </c>
      <c r="AE1016" s="2330"/>
      <c r="AF1016" s="2334">
        <v>5050</v>
      </c>
      <c r="AG1016" s="2335">
        <f t="shared" si="32"/>
        <v>1942.3513018964211</v>
      </c>
      <c r="AH1016" s="2336"/>
      <c r="AI1016" s="2334">
        <v>5050</v>
      </c>
      <c r="AJ1016" s="2337">
        <f t="shared" si="33"/>
        <v>135.27081916346941</v>
      </c>
    </row>
    <row r="1017" spans="2:36" x14ac:dyDescent="0.25">
      <c r="B1017" s="2325">
        <v>5055</v>
      </c>
      <c r="C1017" s="2326">
        <v>1393.0514407716901</v>
      </c>
      <c r="D1017" s="2327"/>
      <c r="E1017" s="2328">
        <v>5055</v>
      </c>
      <c r="F1017" s="2329">
        <v>125.223368843773</v>
      </c>
      <c r="G1017" s="2330"/>
      <c r="H1017" s="2325">
        <v>5055</v>
      </c>
      <c r="I1017" s="2326">
        <v>954.54904757144504</v>
      </c>
      <c r="J1017" s="2331"/>
      <c r="K1017" s="2328">
        <v>5055</v>
      </c>
      <c r="L1017" s="2329">
        <v>104.459809298388</v>
      </c>
      <c r="M1017" s="2330"/>
      <c r="N1017" s="2325">
        <v>5055</v>
      </c>
      <c r="O1017" s="2326">
        <v>1599.1926569081299</v>
      </c>
      <c r="P1017" s="2331"/>
      <c r="Q1017" s="2328">
        <v>5055</v>
      </c>
      <c r="R1017" s="2329">
        <v>126.136884374479</v>
      </c>
      <c r="S1017" s="2330"/>
      <c r="T1017" s="2325">
        <v>5055</v>
      </c>
      <c r="U1017" s="2326">
        <v>3566.17486630451</v>
      </c>
      <c r="V1017" s="2331"/>
      <c r="W1017" s="2332">
        <v>5055</v>
      </c>
      <c r="X1017" s="2329">
        <v>178.62194612348799</v>
      </c>
      <c r="Y1017" s="2330"/>
      <c r="Z1017" s="2333">
        <v>5055</v>
      </c>
      <c r="AA1017" s="2326">
        <v>2198.8621351220299</v>
      </c>
      <c r="AB1017" s="2331"/>
      <c r="AC1017" s="2332">
        <v>5055</v>
      </c>
      <c r="AD1017" s="2329">
        <v>141.910699589545</v>
      </c>
      <c r="AE1017" s="2330"/>
      <c r="AF1017" s="2334">
        <v>5055</v>
      </c>
      <c r="AG1017" s="2335">
        <f t="shared" si="32"/>
        <v>1942.3660293355611</v>
      </c>
      <c r="AH1017" s="2336"/>
      <c r="AI1017" s="2334">
        <v>5055</v>
      </c>
      <c r="AJ1017" s="2337">
        <f t="shared" si="33"/>
        <v>135.2705416459346</v>
      </c>
    </row>
    <row r="1018" spans="2:36" x14ac:dyDescent="0.25">
      <c r="B1018" s="2325">
        <v>5060</v>
      </c>
      <c r="C1018" s="2326">
        <v>1393.0488336098001</v>
      </c>
      <c r="D1018" s="2327"/>
      <c r="E1018" s="2328">
        <v>5060</v>
      </c>
      <c r="F1018" s="2329">
        <v>125.22248709675</v>
      </c>
      <c r="G1018" s="2330"/>
      <c r="H1018" s="2325">
        <v>5060</v>
      </c>
      <c r="I1018" s="2326">
        <v>954.54465108692398</v>
      </c>
      <c r="J1018" s="2331"/>
      <c r="K1018" s="2328">
        <v>5060</v>
      </c>
      <c r="L1018" s="2329">
        <v>104.45903226543599</v>
      </c>
      <c r="M1018" s="2330"/>
      <c r="N1018" s="2325">
        <v>5060</v>
      </c>
      <c r="O1018" s="2326">
        <v>1599.1896752734699</v>
      </c>
      <c r="P1018" s="2331"/>
      <c r="Q1018" s="2328">
        <v>5060</v>
      </c>
      <c r="R1018" s="2329">
        <v>126.136050675482</v>
      </c>
      <c r="S1018" s="2330"/>
      <c r="T1018" s="2325">
        <v>5060</v>
      </c>
      <c r="U1018" s="2326">
        <v>3566.1654102779999</v>
      </c>
      <c r="V1018" s="2331"/>
      <c r="W1018" s="2332">
        <v>5060</v>
      </c>
      <c r="X1018" s="2329">
        <v>178.62111923638801</v>
      </c>
      <c r="Y1018" s="2330"/>
      <c r="Z1018" s="2333">
        <v>5060</v>
      </c>
      <c r="AA1018" s="2326">
        <v>2198.9552136253301</v>
      </c>
      <c r="AB1018" s="2331"/>
      <c r="AC1018" s="2332">
        <v>5060</v>
      </c>
      <c r="AD1018" s="2329">
        <v>141.91263136794001</v>
      </c>
      <c r="AE1018" s="2330"/>
      <c r="AF1018" s="2334">
        <v>5060</v>
      </c>
      <c r="AG1018" s="2335">
        <f t="shared" si="32"/>
        <v>1942.3807567747049</v>
      </c>
      <c r="AH1018" s="2336"/>
      <c r="AI1018" s="2334">
        <v>5060</v>
      </c>
      <c r="AJ1018" s="2337">
        <f t="shared" si="33"/>
        <v>135.27026412839922</v>
      </c>
    </row>
    <row r="1019" spans="2:36" x14ac:dyDescent="0.25">
      <c r="B1019" s="2325">
        <v>5065</v>
      </c>
      <c r="C1019" s="2326">
        <v>1393.0462264479099</v>
      </c>
      <c r="D1019" s="2327"/>
      <c r="E1019" s="2328">
        <v>5065</v>
      </c>
      <c r="F1019" s="2329">
        <v>125.221605349727</v>
      </c>
      <c r="G1019" s="2330"/>
      <c r="H1019" s="2325">
        <v>5065</v>
      </c>
      <c r="I1019" s="2326">
        <v>954.54025460240405</v>
      </c>
      <c r="J1019" s="2331"/>
      <c r="K1019" s="2328">
        <v>5065</v>
      </c>
      <c r="L1019" s="2329">
        <v>104.458255232485</v>
      </c>
      <c r="M1019" s="2330"/>
      <c r="N1019" s="2325">
        <v>5065</v>
      </c>
      <c r="O1019" s="2326">
        <v>1599.1866936388101</v>
      </c>
      <c r="P1019" s="2331"/>
      <c r="Q1019" s="2328">
        <v>5065</v>
      </c>
      <c r="R1019" s="2329">
        <v>126.135216976485</v>
      </c>
      <c r="S1019" s="2330"/>
      <c r="T1019" s="2325">
        <v>5065</v>
      </c>
      <c r="U1019" s="2326">
        <v>3566.1559542514801</v>
      </c>
      <c r="V1019" s="2331"/>
      <c r="W1019" s="2332">
        <v>5065</v>
      </c>
      <c r="X1019" s="2329">
        <v>178.620292349289</v>
      </c>
      <c r="Y1019" s="2330"/>
      <c r="Z1019" s="2333">
        <v>5065</v>
      </c>
      <c r="AA1019" s="2326">
        <v>2199.0482921286298</v>
      </c>
      <c r="AB1019" s="2331"/>
      <c r="AC1019" s="2332">
        <v>5065</v>
      </c>
      <c r="AD1019" s="2329">
        <v>141.91456314633501</v>
      </c>
      <c r="AE1019" s="2330"/>
      <c r="AF1019" s="2334">
        <v>5065</v>
      </c>
      <c r="AG1019" s="2335">
        <f t="shared" si="32"/>
        <v>1942.3954842138469</v>
      </c>
      <c r="AH1019" s="2336"/>
      <c r="AI1019" s="2334">
        <v>5065</v>
      </c>
      <c r="AJ1019" s="2337">
        <f t="shared" si="33"/>
        <v>135.26998661086421</v>
      </c>
    </row>
    <row r="1020" spans="2:36" x14ac:dyDescent="0.25">
      <c r="B1020" s="2325">
        <v>5070</v>
      </c>
      <c r="C1020" s="2326">
        <v>1393.04361928602</v>
      </c>
      <c r="D1020" s="2327"/>
      <c r="E1020" s="2328">
        <v>5070</v>
      </c>
      <c r="F1020" s="2329">
        <v>125.22072360270499</v>
      </c>
      <c r="G1020" s="2330"/>
      <c r="H1020" s="2325">
        <v>5070</v>
      </c>
      <c r="I1020" s="2326">
        <v>954.535858117884</v>
      </c>
      <c r="J1020" s="2331"/>
      <c r="K1020" s="2328">
        <v>5070</v>
      </c>
      <c r="L1020" s="2329">
        <v>104.45747819953399</v>
      </c>
      <c r="M1020" s="2330"/>
      <c r="N1020" s="2325">
        <v>5070</v>
      </c>
      <c r="O1020" s="2326">
        <v>1599.18371200414</v>
      </c>
      <c r="P1020" s="2331"/>
      <c r="Q1020" s="2328">
        <v>5070</v>
      </c>
      <c r="R1020" s="2329">
        <v>126.134383277487</v>
      </c>
      <c r="S1020" s="2330"/>
      <c r="T1020" s="2325">
        <v>5070</v>
      </c>
      <c r="U1020" s="2326">
        <v>3566.1464982249599</v>
      </c>
      <c r="V1020" s="2331"/>
      <c r="W1020" s="2332">
        <v>5070</v>
      </c>
      <c r="X1020" s="2329">
        <v>178.619465462189</v>
      </c>
      <c r="Y1020" s="2330"/>
      <c r="Z1020" s="2333">
        <v>5070</v>
      </c>
      <c r="AA1020" s="2326">
        <v>2199.1413706319299</v>
      </c>
      <c r="AB1020" s="2331"/>
      <c r="AC1020" s="2332">
        <v>5070</v>
      </c>
      <c r="AD1020" s="2329">
        <v>141.91649492472999</v>
      </c>
      <c r="AE1020" s="2330"/>
      <c r="AF1020" s="2334">
        <v>5070</v>
      </c>
      <c r="AG1020" s="2335">
        <f t="shared" si="32"/>
        <v>1942.4102116529866</v>
      </c>
      <c r="AH1020" s="2336"/>
      <c r="AI1020" s="2334">
        <v>5070</v>
      </c>
      <c r="AJ1020" s="2337">
        <f t="shared" si="33"/>
        <v>135.269709093329</v>
      </c>
    </row>
    <row r="1021" spans="2:36" x14ac:dyDescent="0.25">
      <c r="B1021" s="2325">
        <v>5075</v>
      </c>
      <c r="C1021" s="2326">
        <v>1393.04101212413</v>
      </c>
      <c r="D1021" s="2327"/>
      <c r="E1021" s="2328">
        <v>5075</v>
      </c>
      <c r="F1021" s="2329">
        <v>125.21984185568201</v>
      </c>
      <c r="G1021" s="2330"/>
      <c r="H1021" s="2325">
        <v>5075</v>
      </c>
      <c r="I1021" s="2326">
        <v>954.53146163336305</v>
      </c>
      <c r="J1021" s="2331"/>
      <c r="K1021" s="2328">
        <v>5075</v>
      </c>
      <c r="L1021" s="2329">
        <v>104.45670116658199</v>
      </c>
      <c r="M1021" s="2330"/>
      <c r="N1021" s="2325">
        <v>5075</v>
      </c>
      <c r="O1021" s="2326">
        <v>1599.18073036948</v>
      </c>
      <c r="P1021" s="2331"/>
      <c r="Q1021" s="2328">
        <v>5075</v>
      </c>
      <c r="R1021" s="2329">
        <v>126.13354957849</v>
      </c>
      <c r="S1021" s="2330"/>
      <c r="T1021" s="2325">
        <v>5075</v>
      </c>
      <c r="U1021" s="2326">
        <v>3566.1370421984402</v>
      </c>
      <c r="V1021" s="2331"/>
      <c r="W1021" s="2332">
        <v>5075</v>
      </c>
      <c r="X1021" s="2329">
        <v>178.61863857508999</v>
      </c>
      <c r="Y1021" s="2330"/>
      <c r="Z1021" s="2333">
        <v>5075</v>
      </c>
      <c r="AA1021" s="2326">
        <v>2199.2344491352401</v>
      </c>
      <c r="AB1021" s="2331"/>
      <c r="AC1021" s="2332">
        <v>5075</v>
      </c>
      <c r="AD1021" s="2329">
        <v>141.91842670312499</v>
      </c>
      <c r="AE1021" s="2330"/>
      <c r="AF1021" s="2334">
        <v>5075</v>
      </c>
      <c r="AG1021" s="2335">
        <f t="shared" si="32"/>
        <v>1942.4249390921304</v>
      </c>
      <c r="AH1021" s="2336"/>
      <c r="AI1021" s="2334">
        <v>5075</v>
      </c>
      <c r="AJ1021" s="2337">
        <f t="shared" si="33"/>
        <v>135.26943157579382</v>
      </c>
    </row>
    <row r="1022" spans="2:36" x14ac:dyDescent="0.25">
      <c r="B1022" s="2325">
        <v>5080</v>
      </c>
      <c r="C1022" s="2326">
        <v>1393.0384049622401</v>
      </c>
      <c r="D1022" s="2327"/>
      <c r="E1022" s="2328">
        <v>5080</v>
      </c>
      <c r="F1022" s="2329">
        <v>125.218960108659</v>
      </c>
      <c r="G1022" s="2330"/>
      <c r="H1022" s="2325">
        <v>5080</v>
      </c>
      <c r="I1022" s="2326">
        <v>954.52706514884301</v>
      </c>
      <c r="J1022" s="2331"/>
      <c r="K1022" s="2328">
        <v>5080</v>
      </c>
      <c r="L1022" s="2329">
        <v>104.455924133631</v>
      </c>
      <c r="M1022" s="2330"/>
      <c r="N1022" s="2325">
        <v>5080</v>
      </c>
      <c r="O1022" s="2326">
        <v>1599.1777487348199</v>
      </c>
      <c r="P1022" s="2331"/>
      <c r="Q1022" s="2328">
        <v>5080</v>
      </c>
      <c r="R1022" s="2329">
        <v>126.13271587949301</v>
      </c>
      <c r="S1022" s="2330"/>
      <c r="T1022" s="2325">
        <v>5080</v>
      </c>
      <c r="U1022" s="2326">
        <v>3566.12758617193</v>
      </c>
      <c r="V1022" s="2331"/>
      <c r="W1022" s="2332">
        <v>5080</v>
      </c>
      <c r="X1022" s="2329">
        <v>178.61781168799001</v>
      </c>
      <c r="Y1022" s="2330"/>
      <c r="Z1022" s="2333">
        <v>5080</v>
      </c>
      <c r="AA1022" s="2326">
        <v>2199.3275276385398</v>
      </c>
      <c r="AB1022" s="2331"/>
      <c r="AC1022" s="2332">
        <v>5080</v>
      </c>
      <c r="AD1022" s="2329">
        <v>141.92035848152</v>
      </c>
      <c r="AE1022" s="2330"/>
      <c r="AF1022" s="2334">
        <v>5080</v>
      </c>
      <c r="AG1022" s="2335">
        <f t="shared" si="32"/>
        <v>1942.4396665312747</v>
      </c>
      <c r="AH1022" s="2336"/>
      <c r="AI1022" s="2334">
        <v>5080</v>
      </c>
      <c r="AJ1022" s="2337">
        <f t="shared" si="33"/>
        <v>135.26915405825861</v>
      </c>
    </row>
    <row r="1023" spans="2:36" x14ac:dyDescent="0.25">
      <c r="B1023" s="2325">
        <v>5085</v>
      </c>
      <c r="C1023" s="2326">
        <v>1393.0357978003501</v>
      </c>
      <c r="D1023" s="2327"/>
      <c r="E1023" s="2328">
        <v>5085</v>
      </c>
      <c r="F1023" s="2329">
        <v>125.218078361637</v>
      </c>
      <c r="G1023" s="2330"/>
      <c r="H1023" s="2325">
        <v>5085</v>
      </c>
      <c r="I1023" s="2326">
        <v>954.52266866432296</v>
      </c>
      <c r="J1023" s="2331"/>
      <c r="K1023" s="2328">
        <v>5085</v>
      </c>
      <c r="L1023" s="2329">
        <v>104.45514710067999</v>
      </c>
      <c r="M1023" s="2330"/>
      <c r="N1023" s="2325">
        <v>5085</v>
      </c>
      <c r="O1023" s="2326">
        <v>1599.1747671001499</v>
      </c>
      <c r="P1023" s="2331"/>
      <c r="Q1023" s="2328">
        <v>5085</v>
      </c>
      <c r="R1023" s="2329">
        <v>126.13188218049601</v>
      </c>
      <c r="S1023" s="2330"/>
      <c r="T1023" s="2325">
        <v>5085</v>
      </c>
      <c r="U1023" s="2326">
        <v>3566.1181301454099</v>
      </c>
      <c r="V1023" s="2331"/>
      <c r="W1023" s="2332">
        <v>5085</v>
      </c>
      <c r="X1023" s="2329">
        <v>178.616984800891</v>
      </c>
      <c r="Y1023" s="2330"/>
      <c r="Z1023" s="2333">
        <v>5085</v>
      </c>
      <c r="AA1023" s="2326">
        <v>2199.4206061418399</v>
      </c>
      <c r="AB1023" s="2331"/>
      <c r="AC1023" s="2332">
        <v>5085</v>
      </c>
      <c r="AD1023" s="2329">
        <v>141.92229025991401</v>
      </c>
      <c r="AE1023" s="2330"/>
      <c r="AF1023" s="2334">
        <v>5085</v>
      </c>
      <c r="AG1023" s="2335">
        <f t="shared" si="32"/>
        <v>1942.4543939704149</v>
      </c>
      <c r="AH1023" s="2336"/>
      <c r="AI1023" s="2334">
        <v>5085</v>
      </c>
      <c r="AJ1023" s="2337">
        <f t="shared" si="33"/>
        <v>135.26887654072362</v>
      </c>
    </row>
    <row r="1024" spans="2:36" x14ac:dyDescent="0.25">
      <c r="B1024" s="2325">
        <v>5090</v>
      </c>
      <c r="C1024" s="2326">
        <v>1393.0331906384599</v>
      </c>
      <c r="D1024" s="2327"/>
      <c r="E1024" s="2328">
        <v>5090</v>
      </c>
      <c r="F1024" s="2329">
        <v>125.217196614614</v>
      </c>
      <c r="G1024" s="2330"/>
      <c r="H1024" s="2325">
        <v>5090</v>
      </c>
      <c r="I1024" s="2326">
        <v>954.51827217980201</v>
      </c>
      <c r="J1024" s="2331"/>
      <c r="K1024" s="2328">
        <v>5090</v>
      </c>
      <c r="L1024" s="2329">
        <v>104.45437006772799</v>
      </c>
      <c r="M1024" s="2330"/>
      <c r="N1024" s="2325">
        <v>5090</v>
      </c>
      <c r="O1024" s="2326">
        <v>1599.1717854654901</v>
      </c>
      <c r="P1024" s="2331"/>
      <c r="Q1024" s="2328">
        <v>5090</v>
      </c>
      <c r="R1024" s="2329">
        <v>126.131048481498</v>
      </c>
      <c r="S1024" s="2330"/>
      <c r="T1024" s="2325">
        <v>5090</v>
      </c>
      <c r="U1024" s="2326">
        <v>3566.1086741188901</v>
      </c>
      <c r="V1024" s="2331"/>
      <c r="W1024" s="2332">
        <v>5090</v>
      </c>
      <c r="X1024" s="2329">
        <v>178.61615791379199</v>
      </c>
      <c r="Y1024" s="2330"/>
      <c r="Z1024" s="2333">
        <v>5090</v>
      </c>
      <c r="AA1024" s="2326">
        <v>2199.5136846451401</v>
      </c>
      <c r="AB1024" s="2331"/>
      <c r="AC1024" s="2332">
        <v>5090</v>
      </c>
      <c r="AD1024" s="2329">
        <v>141.92422203830901</v>
      </c>
      <c r="AE1024" s="2330"/>
      <c r="AF1024" s="2334">
        <v>5090</v>
      </c>
      <c r="AG1024" s="2335">
        <f t="shared" si="32"/>
        <v>1942.4691214095565</v>
      </c>
      <c r="AH1024" s="2336"/>
      <c r="AI1024" s="2334">
        <v>5090</v>
      </c>
      <c r="AJ1024" s="2337">
        <f t="shared" si="33"/>
        <v>135.26859902318819</v>
      </c>
    </row>
    <row r="1025" spans="2:36" x14ac:dyDescent="0.25">
      <c r="B1025" s="2325">
        <v>5095</v>
      </c>
      <c r="C1025" s="2326">
        <v>1393.03058347657</v>
      </c>
      <c r="D1025" s="2327"/>
      <c r="E1025" s="2328">
        <v>5095</v>
      </c>
      <c r="F1025" s="2329">
        <v>125.216314867591</v>
      </c>
      <c r="G1025" s="2330"/>
      <c r="H1025" s="2325">
        <v>5095</v>
      </c>
      <c r="I1025" s="2326">
        <v>954.51387569528197</v>
      </c>
      <c r="J1025" s="2331"/>
      <c r="K1025" s="2328">
        <v>5095</v>
      </c>
      <c r="L1025" s="2329">
        <v>104.453593034777</v>
      </c>
      <c r="M1025" s="2330"/>
      <c r="N1025" s="2325">
        <v>5095</v>
      </c>
      <c r="O1025" s="2326">
        <v>1599.16880383083</v>
      </c>
      <c r="P1025" s="2331"/>
      <c r="Q1025" s="2328">
        <v>5095</v>
      </c>
      <c r="R1025" s="2329">
        <v>126.130214782501</v>
      </c>
      <c r="S1025" s="2330"/>
      <c r="T1025" s="2325">
        <v>5095</v>
      </c>
      <c r="U1025" s="2326">
        <v>3566.0992180923799</v>
      </c>
      <c r="V1025" s="2331"/>
      <c r="W1025" s="2332">
        <v>5095</v>
      </c>
      <c r="X1025" s="2329">
        <v>178.61533102669199</v>
      </c>
      <c r="Y1025" s="2330"/>
      <c r="Z1025" s="2333">
        <v>5095</v>
      </c>
      <c r="AA1025" s="2326">
        <v>2199.6067631484502</v>
      </c>
      <c r="AB1025" s="2331"/>
      <c r="AC1025" s="2332">
        <v>5095</v>
      </c>
      <c r="AD1025" s="2329">
        <v>141.92615381670399</v>
      </c>
      <c r="AE1025" s="2330"/>
      <c r="AF1025" s="2334">
        <v>5095</v>
      </c>
      <c r="AG1025" s="2335">
        <f t="shared" si="32"/>
        <v>1942.4838488487026</v>
      </c>
      <c r="AH1025" s="2336"/>
      <c r="AI1025" s="2334">
        <v>5095</v>
      </c>
      <c r="AJ1025" s="2337">
        <f t="shared" si="33"/>
        <v>135.26832150565298</v>
      </c>
    </row>
    <row r="1026" spans="2:36" x14ac:dyDescent="0.25">
      <c r="B1026" s="2325">
        <v>5100</v>
      </c>
      <c r="C1026" s="2326">
        <v>1393.02797631468</v>
      </c>
      <c r="D1026" s="2327"/>
      <c r="E1026" s="2328">
        <v>5100</v>
      </c>
      <c r="F1026" s="2329">
        <v>125.215433120569</v>
      </c>
      <c r="G1026" s="2330"/>
      <c r="H1026" s="2325">
        <v>5100</v>
      </c>
      <c r="I1026" s="2326">
        <v>954.50947921076101</v>
      </c>
      <c r="J1026" s="2331"/>
      <c r="K1026" s="2328">
        <v>5100</v>
      </c>
      <c r="L1026" s="2329">
        <v>104.45281600182599</v>
      </c>
      <c r="M1026" s="2330"/>
      <c r="N1026" s="2325">
        <v>5100</v>
      </c>
      <c r="O1026" s="2326">
        <v>1599.16582219616</v>
      </c>
      <c r="P1026" s="2331"/>
      <c r="Q1026" s="2328">
        <v>5100</v>
      </c>
      <c r="R1026" s="2329">
        <v>126.129381083504</v>
      </c>
      <c r="S1026" s="2330"/>
      <c r="T1026" s="2325">
        <v>5100</v>
      </c>
      <c r="U1026" s="2326">
        <v>3566.0897620658602</v>
      </c>
      <c r="V1026" s="2331"/>
      <c r="W1026" s="2332">
        <v>5100</v>
      </c>
      <c r="X1026" s="2329">
        <v>178.61450413959301</v>
      </c>
      <c r="Y1026" s="2330"/>
      <c r="Z1026" s="2333">
        <v>5100</v>
      </c>
      <c r="AA1026" s="2326">
        <v>2199.6998416517499</v>
      </c>
      <c r="AB1026" s="2331"/>
      <c r="AC1026" s="2332">
        <v>5100</v>
      </c>
      <c r="AD1026" s="2329">
        <v>141.92808559509899</v>
      </c>
      <c r="AE1026" s="2330"/>
      <c r="AF1026" s="2334">
        <v>5100</v>
      </c>
      <c r="AG1026" s="2335">
        <f t="shared" si="32"/>
        <v>1942.4985762878423</v>
      </c>
      <c r="AH1026" s="2336"/>
      <c r="AI1026" s="2334">
        <v>5100</v>
      </c>
      <c r="AJ1026" s="2337">
        <f t="shared" si="33"/>
        <v>135.26804398811819</v>
      </c>
    </row>
    <row r="1027" spans="2:36" x14ac:dyDescent="0.25">
      <c r="B1027" s="2325">
        <v>5105</v>
      </c>
      <c r="C1027" s="2326">
        <v>1393.0253691527901</v>
      </c>
      <c r="D1027" s="2327"/>
      <c r="E1027" s="2328">
        <v>5105</v>
      </c>
      <c r="F1027" s="2329">
        <v>125.214551373546</v>
      </c>
      <c r="G1027" s="2330"/>
      <c r="H1027" s="2325">
        <v>5105</v>
      </c>
      <c r="I1027" s="2326">
        <v>954.50508272624097</v>
      </c>
      <c r="J1027" s="2331"/>
      <c r="K1027" s="2328">
        <v>5105</v>
      </c>
      <c r="L1027" s="2329">
        <v>104.45203896887401</v>
      </c>
      <c r="M1027" s="2330"/>
      <c r="N1027" s="2325">
        <v>5105</v>
      </c>
      <c r="O1027" s="2326">
        <v>1599.1628405614999</v>
      </c>
      <c r="P1027" s="2331"/>
      <c r="Q1027" s="2328">
        <v>5105</v>
      </c>
      <c r="R1027" s="2329">
        <v>126.128547384507</v>
      </c>
      <c r="S1027" s="2330"/>
      <c r="T1027" s="2325">
        <v>5105</v>
      </c>
      <c r="U1027" s="2326">
        <v>3566.08030603934</v>
      </c>
      <c r="V1027" s="2331"/>
      <c r="W1027" s="2332">
        <v>5105</v>
      </c>
      <c r="X1027" s="2329">
        <v>178.61367725249301</v>
      </c>
      <c r="Y1027" s="2330"/>
      <c r="Z1027" s="2333">
        <v>5105</v>
      </c>
      <c r="AA1027" s="2326">
        <v>2199.7929201550501</v>
      </c>
      <c r="AB1027" s="2331"/>
      <c r="AC1027" s="2332">
        <v>5105</v>
      </c>
      <c r="AD1027" s="2329">
        <v>141.930017373494</v>
      </c>
      <c r="AE1027" s="2330"/>
      <c r="AF1027" s="2334">
        <v>5105</v>
      </c>
      <c r="AG1027" s="2335">
        <f t="shared" si="32"/>
        <v>1942.5133037269843</v>
      </c>
      <c r="AH1027" s="2336"/>
      <c r="AI1027" s="2334">
        <v>5105</v>
      </c>
      <c r="AJ1027" s="2337">
        <f t="shared" si="33"/>
        <v>135.26776647058279</v>
      </c>
    </row>
    <row r="1028" spans="2:36" x14ac:dyDescent="0.25">
      <c r="B1028" s="2325">
        <v>5110</v>
      </c>
      <c r="C1028" s="2326">
        <v>1393.0227619909001</v>
      </c>
      <c r="D1028" s="2327"/>
      <c r="E1028" s="2328">
        <v>5110</v>
      </c>
      <c r="F1028" s="2329">
        <v>125.213669626523</v>
      </c>
      <c r="G1028" s="2330"/>
      <c r="H1028" s="2325">
        <v>5110</v>
      </c>
      <c r="I1028" s="2326">
        <v>954.50068624172104</v>
      </c>
      <c r="J1028" s="2331"/>
      <c r="K1028" s="2328">
        <v>5110</v>
      </c>
      <c r="L1028" s="2329">
        <v>104.451261935923</v>
      </c>
      <c r="M1028" s="2330"/>
      <c r="N1028" s="2325">
        <v>5110</v>
      </c>
      <c r="O1028" s="2326">
        <v>1599.1598589268399</v>
      </c>
      <c r="P1028" s="2331"/>
      <c r="Q1028" s="2328">
        <v>5110</v>
      </c>
      <c r="R1028" s="2329">
        <v>126.12771368550899</v>
      </c>
      <c r="S1028" s="2330"/>
      <c r="T1028" s="2325">
        <v>5110</v>
      </c>
      <c r="U1028" s="2326">
        <v>3566.0708500128198</v>
      </c>
      <c r="V1028" s="2331"/>
      <c r="W1028" s="2332">
        <v>5110</v>
      </c>
      <c r="X1028" s="2329">
        <v>178.612850365394</v>
      </c>
      <c r="Y1028" s="2330"/>
      <c r="Z1028" s="2333">
        <v>5110</v>
      </c>
      <c r="AA1028" s="2326">
        <v>2199.8859986583502</v>
      </c>
      <c r="AB1028" s="2331"/>
      <c r="AC1028" s="2332">
        <v>5110</v>
      </c>
      <c r="AD1028" s="2329">
        <v>141.931949151889</v>
      </c>
      <c r="AE1028" s="2330"/>
      <c r="AF1028" s="2334">
        <v>5110</v>
      </c>
      <c r="AG1028" s="2335">
        <f t="shared" si="32"/>
        <v>1942.5280311661263</v>
      </c>
      <c r="AH1028" s="2336"/>
      <c r="AI1028" s="2334">
        <v>5110</v>
      </c>
      <c r="AJ1028" s="2337">
        <f t="shared" si="33"/>
        <v>135.26748895304758</v>
      </c>
    </row>
    <row r="1029" spans="2:36" x14ac:dyDescent="0.25">
      <c r="B1029" s="2325">
        <v>5115</v>
      </c>
      <c r="C1029" s="2326">
        <v>1393.0201548290099</v>
      </c>
      <c r="D1029" s="2327"/>
      <c r="E1029" s="2328">
        <v>5115</v>
      </c>
      <c r="F1029" s="2329">
        <v>125.21278787950099</v>
      </c>
      <c r="G1029" s="2330"/>
      <c r="H1029" s="2325">
        <v>5115</v>
      </c>
      <c r="I1029" s="2326">
        <v>954.49628975719997</v>
      </c>
      <c r="J1029" s="2331"/>
      <c r="K1029" s="2328">
        <v>5115</v>
      </c>
      <c r="L1029" s="2329">
        <v>104.450484902971</v>
      </c>
      <c r="M1029" s="2330"/>
      <c r="N1029" s="2325">
        <v>5115</v>
      </c>
      <c r="O1029" s="2326">
        <v>1599.1568772921701</v>
      </c>
      <c r="P1029" s="2331"/>
      <c r="Q1029" s="2328">
        <v>5115</v>
      </c>
      <c r="R1029" s="2329">
        <v>126.12687998651199</v>
      </c>
      <c r="S1029" s="2330"/>
      <c r="T1029" s="2325">
        <v>5115</v>
      </c>
      <c r="U1029" s="2326">
        <v>3566.0613939863101</v>
      </c>
      <c r="V1029" s="2331"/>
      <c r="W1029" s="2332">
        <v>5115</v>
      </c>
      <c r="X1029" s="2329">
        <v>178.61202347829399</v>
      </c>
      <c r="Y1029" s="2330"/>
      <c r="Z1029" s="2333">
        <v>5115</v>
      </c>
      <c r="AA1029" s="2326">
        <v>2199.9790771616499</v>
      </c>
      <c r="AB1029" s="2331"/>
      <c r="AC1029" s="2332">
        <v>5115</v>
      </c>
      <c r="AD1029" s="2329">
        <v>141.933880930284</v>
      </c>
      <c r="AE1029" s="2330"/>
      <c r="AF1029" s="2334">
        <v>5115</v>
      </c>
      <c r="AG1029" s="2335">
        <f t="shared" si="32"/>
        <v>1942.5427586052679</v>
      </c>
      <c r="AH1029" s="2336"/>
      <c r="AI1029" s="2334">
        <v>5115</v>
      </c>
      <c r="AJ1029" s="2337">
        <f t="shared" si="33"/>
        <v>135.26721143551239</v>
      </c>
    </row>
    <row r="1030" spans="2:36" x14ac:dyDescent="0.25">
      <c r="B1030" s="2325">
        <v>5120</v>
      </c>
      <c r="C1030" s="2326">
        <v>1393.01754766713</v>
      </c>
      <c r="D1030" s="2327"/>
      <c r="E1030" s="2328">
        <v>5120</v>
      </c>
      <c r="F1030" s="2329">
        <v>125.21190613247801</v>
      </c>
      <c r="G1030" s="2330"/>
      <c r="H1030" s="2325">
        <v>5120</v>
      </c>
      <c r="I1030" s="2326">
        <v>954.49189327268004</v>
      </c>
      <c r="J1030" s="2331"/>
      <c r="K1030" s="2328">
        <v>5120</v>
      </c>
      <c r="L1030" s="2329">
        <v>104.44970787002001</v>
      </c>
      <c r="M1030" s="2330"/>
      <c r="N1030" s="2325">
        <v>5120</v>
      </c>
      <c r="O1030" s="2326">
        <v>1599.15389565751</v>
      </c>
      <c r="P1030" s="2331"/>
      <c r="Q1030" s="2328">
        <v>5120</v>
      </c>
      <c r="R1030" s="2329">
        <v>126.126046287515</v>
      </c>
      <c r="S1030" s="2330"/>
      <c r="T1030" s="2325">
        <v>5120</v>
      </c>
      <c r="U1030" s="2326">
        <v>3566.0519379597899</v>
      </c>
      <c r="V1030" s="2331"/>
      <c r="W1030" s="2332">
        <v>5120</v>
      </c>
      <c r="X1030" s="2329">
        <v>178.61119659119501</v>
      </c>
      <c r="Y1030" s="2330"/>
      <c r="Z1030" s="2333">
        <v>5120</v>
      </c>
      <c r="AA1030" s="2326">
        <v>2200.0721556649601</v>
      </c>
      <c r="AB1030" s="2331"/>
      <c r="AC1030" s="2332">
        <v>5120</v>
      </c>
      <c r="AD1030" s="2329">
        <v>141.93581270867901</v>
      </c>
      <c r="AE1030" s="2330"/>
      <c r="AF1030" s="2334">
        <v>5120</v>
      </c>
      <c r="AG1030" s="2335">
        <f t="shared" si="32"/>
        <v>1942.557486044414</v>
      </c>
      <c r="AH1030" s="2336"/>
      <c r="AI1030" s="2334">
        <v>5120</v>
      </c>
      <c r="AJ1030" s="2337">
        <f t="shared" si="33"/>
        <v>135.26693391797741</v>
      </c>
    </row>
    <row r="1031" spans="2:36" x14ac:dyDescent="0.25">
      <c r="B1031" s="2325">
        <v>5125</v>
      </c>
      <c r="C1031" s="2326">
        <v>1393.01494050524</v>
      </c>
      <c r="D1031" s="2327"/>
      <c r="E1031" s="2328">
        <v>5125</v>
      </c>
      <c r="F1031" s="2329">
        <v>125.211024385455</v>
      </c>
      <c r="G1031" s="2330"/>
      <c r="H1031" s="2325">
        <v>5125</v>
      </c>
      <c r="I1031" s="2326">
        <v>954.48749678816</v>
      </c>
      <c r="J1031" s="2331"/>
      <c r="K1031" s="2328">
        <v>5125</v>
      </c>
      <c r="L1031" s="2329">
        <v>104.448930837069</v>
      </c>
      <c r="M1031" s="2330"/>
      <c r="N1031" s="2325">
        <v>5125</v>
      </c>
      <c r="O1031" s="2326">
        <v>1599.15091402285</v>
      </c>
      <c r="P1031" s="2331"/>
      <c r="Q1031" s="2328">
        <v>5125</v>
      </c>
      <c r="R1031" s="2329">
        <v>126.125212588518</v>
      </c>
      <c r="S1031" s="2330"/>
      <c r="T1031" s="2325">
        <v>5125</v>
      </c>
      <c r="U1031" s="2326">
        <v>3566.0424819332702</v>
      </c>
      <c r="V1031" s="2331"/>
      <c r="W1031" s="2332">
        <v>5125</v>
      </c>
      <c r="X1031" s="2329">
        <v>178.61036970409501</v>
      </c>
      <c r="Y1031" s="2330"/>
      <c r="Z1031" s="2333">
        <v>5125</v>
      </c>
      <c r="AA1031" s="2326">
        <v>2200.1652341682602</v>
      </c>
      <c r="AB1031" s="2331"/>
      <c r="AC1031" s="2332">
        <v>5125</v>
      </c>
      <c r="AD1031" s="2329">
        <v>141.93774448707401</v>
      </c>
      <c r="AE1031" s="2330"/>
      <c r="AF1031" s="2334">
        <v>5125</v>
      </c>
      <c r="AG1031" s="2335">
        <f t="shared" si="32"/>
        <v>1942.572213483556</v>
      </c>
      <c r="AH1031" s="2336"/>
      <c r="AI1031" s="2334">
        <v>5125</v>
      </c>
      <c r="AJ1031" s="2337">
        <f t="shared" si="33"/>
        <v>135.2666564004422</v>
      </c>
    </row>
    <row r="1032" spans="2:36" x14ac:dyDescent="0.25">
      <c r="B1032" s="2325">
        <v>5130</v>
      </c>
      <c r="C1032" s="2326">
        <v>1393.0123333433501</v>
      </c>
      <c r="D1032" s="2327"/>
      <c r="E1032" s="2328">
        <v>5130</v>
      </c>
      <c r="F1032" s="2329">
        <v>125.210142638433</v>
      </c>
      <c r="G1032" s="2330"/>
      <c r="H1032" s="2325">
        <v>5130</v>
      </c>
      <c r="I1032" s="2326">
        <v>954.48310030363905</v>
      </c>
      <c r="J1032" s="2331"/>
      <c r="K1032" s="2328">
        <v>5130</v>
      </c>
      <c r="L1032" s="2329">
        <v>104.448153804117</v>
      </c>
      <c r="M1032" s="2330"/>
      <c r="N1032" s="2325">
        <v>5130</v>
      </c>
      <c r="O1032" s="2326">
        <v>1599.1479323881799</v>
      </c>
      <c r="P1032" s="2331"/>
      <c r="Q1032" s="2328">
        <v>5130</v>
      </c>
      <c r="R1032" s="2329">
        <v>126.12437888952</v>
      </c>
      <c r="S1032" s="2330"/>
      <c r="T1032" s="2325">
        <v>5130</v>
      </c>
      <c r="U1032" s="2326">
        <v>3566.03302590675</v>
      </c>
      <c r="V1032" s="2331"/>
      <c r="W1032" s="2332">
        <v>5130</v>
      </c>
      <c r="X1032" s="2329">
        <v>178.609542816996</v>
      </c>
      <c r="Y1032" s="2330"/>
      <c r="Z1032" s="2333">
        <v>5130</v>
      </c>
      <c r="AA1032" s="2326">
        <v>2200.2583126715599</v>
      </c>
      <c r="AB1032" s="2331"/>
      <c r="AC1032" s="2332">
        <v>5130</v>
      </c>
      <c r="AD1032" s="2329">
        <v>141.93967626546799</v>
      </c>
      <c r="AE1032" s="2330"/>
      <c r="AF1032" s="2334">
        <v>5130</v>
      </c>
      <c r="AG1032" s="2335">
        <f t="shared" ref="AG1032:AG1095" si="34">AVERAGE(C1032,I1032,O1032,U1032,AA1032)</f>
        <v>1942.5869409226957</v>
      </c>
      <c r="AH1032" s="2336"/>
      <c r="AI1032" s="2334">
        <v>5130</v>
      </c>
      <c r="AJ1032" s="2337">
        <f t="shared" ref="AJ1032:AJ1095" si="35">AVERAGE(F1032,L1032,R1032,X1032,AD1032)</f>
        <v>135.26637888290679</v>
      </c>
    </row>
    <row r="1033" spans="2:36" x14ac:dyDescent="0.25">
      <c r="B1033" s="2325">
        <v>5135</v>
      </c>
      <c r="C1033" s="2326">
        <v>1393.0097261814601</v>
      </c>
      <c r="D1033" s="2327"/>
      <c r="E1033" s="2328">
        <v>5135</v>
      </c>
      <c r="F1033" s="2329">
        <v>125.20926089141</v>
      </c>
      <c r="G1033" s="2330"/>
      <c r="H1033" s="2325">
        <v>5135</v>
      </c>
      <c r="I1033" s="2326">
        <v>954.478703819119</v>
      </c>
      <c r="J1033" s="2331"/>
      <c r="K1033" s="2328">
        <v>5135</v>
      </c>
      <c r="L1033" s="2329">
        <v>104.44737677116601</v>
      </c>
      <c r="M1033" s="2330"/>
      <c r="N1033" s="2325">
        <v>5135</v>
      </c>
      <c r="O1033" s="2326">
        <v>1599.1449507535201</v>
      </c>
      <c r="P1033" s="2331"/>
      <c r="Q1033" s="2328">
        <v>5135</v>
      </c>
      <c r="R1033" s="2329">
        <v>126.123545190523</v>
      </c>
      <c r="S1033" s="2330"/>
      <c r="T1033" s="2325">
        <v>5135</v>
      </c>
      <c r="U1033" s="2326">
        <v>3566.0235698802398</v>
      </c>
      <c r="V1033" s="2331"/>
      <c r="W1033" s="2332">
        <v>5135</v>
      </c>
      <c r="X1033" s="2329">
        <v>178.60871592989599</v>
      </c>
      <c r="Y1033" s="2330"/>
      <c r="Z1033" s="2333">
        <v>5135</v>
      </c>
      <c r="AA1033" s="2326">
        <v>2200.3513911748601</v>
      </c>
      <c r="AB1033" s="2331"/>
      <c r="AC1033" s="2332">
        <v>5135</v>
      </c>
      <c r="AD1033" s="2329">
        <v>141.941608043863</v>
      </c>
      <c r="AE1033" s="2330"/>
      <c r="AF1033" s="2334">
        <v>5135</v>
      </c>
      <c r="AG1033" s="2335">
        <f t="shared" si="34"/>
        <v>1942.60166836184</v>
      </c>
      <c r="AH1033" s="2336"/>
      <c r="AI1033" s="2334">
        <v>5135</v>
      </c>
      <c r="AJ1033" s="2337">
        <f t="shared" si="35"/>
        <v>135.26610136537161</v>
      </c>
    </row>
    <row r="1034" spans="2:36" x14ac:dyDescent="0.25">
      <c r="B1034" s="2325">
        <v>5140</v>
      </c>
      <c r="C1034" s="2326">
        <v>1393.0071190195699</v>
      </c>
      <c r="D1034" s="2327"/>
      <c r="E1034" s="2328">
        <v>5140</v>
      </c>
      <c r="F1034" s="2329">
        <v>125.208379144387</v>
      </c>
      <c r="G1034" s="2330"/>
      <c r="H1034" s="2325">
        <v>5140</v>
      </c>
      <c r="I1034" s="2326">
        <v>954.47430733459896</v>
      </c>
      <c r="J1034" s="2331"/>
      <c r="K1034" s="2328">
        <v>5140</v>
      </c>
      <c r="L1034" s="2329">
        <v>104.446599738215</v>
      </c>
      <c r="M1034" s="2330"/>
      <c r="N1034" s="2325">
        <v>5140</v>
      </c>
      <c r="O1034" s="2326">
        <v>1599.1419691188601</v>
      </c>
      <c r="P1034" s="2331"/>
      <c r="Q1034" s="2328">
        <v>5140</v>
      </c>
      <c r="R1034" s="2329">
        <v>126.122711491526</v>
      </c>
      <c r="S1034" s="2330"/>
      <c r="T1034" s="2325">
        <v>5140</v>
      </c>
      <c r="U1034" s="2326">
        <v>3566.0141138537201</v>
      </c>
      <c r="V1034" s="2331"/>
      <c r="W1034" s="2332">
        <v>5140</v>
      </c>
      <c r="X1034" s="2329">
        <v>178.60788904279701</v>
      </c>
      <c r="Y1034" s="2330"/>
      <c r="Z1034" s="2333">
        <v>5140</v>
      </c>
      <c r="AA1034" s="2326">
        <v>2200.4444696781702</v>
      </c>
      <c r="AB1034" s="2331"/>
      <c r="AC1034" s="2332">
        <v>5140</v>
      </c>
      <c r="AD1034" s="2329">
        <v>141.943539822258</v>
      </c>
      <c r="AE1034" s="2330"/>
      <c r="AF1034" s="2334">
        <v>5140</v>
      </c>
      <c r="AG1034" s="2335">
        <f t="shared" si="34"/>
        <v>1942.6163958009838</v>
      </c>
      <c r="AH1034" s="2336"/>
      <c r="AI1034" s="2334">
        <v>5140</v>
      </c>
      <c r="AJ1034" s="2337">
        <f t="shared" si="35"/>
        <v>135.2658238478366</v>
      </c>
    </row>
    <row r="1035" spans="2:36" x14ac:dyDescent="0.25">
      <c r="B1035" s="2325">
        <v>5145</v>
      </c>
      <c r="C1035" s="2326">
        <v>1393.00451185768</v>
      </c>
      <c r="D1035" s="2327"/>
      <c r="E1035" s="2328">
        <v>5145</v>
      </c>
      <c r="F1035" s="2329">
        <v>125.207497397365</v>
      </c>
      <c r="G1035" s="2330"/>
      <c r="H1035" s="2325">
        <v>5145</v>
      </c>
      <c r="I1035" s="2326">
        <v>954.46991085007801</v>
      </c>
      <c r="J1035" s="2331"/>
      <c r="K1035" s="2328">
        <v>5145</v>
      </c>
      <c r="L1035" s="2329">
        <v>104.445822705263</v>
      </c>
      <c r="M1035" s="2330"/>
      <c r="N1035" s="2325">
        <v>5145</v>
      </c>
      <c r="O1035" s="2326">
        <v>1599.13898748419</v>
      </c>
      <c r="P1035" s="2331"/>
      <c r="Q1035" s="2328">
        <v>5145</v>
      </c>
      <c r="R1035" s="2329">
        <v>126.12187779252901</v>
      </c>
      <c r="S1035" s="2330"/>
      <c r="T1035" s="2325">
        <v>5145</v>
      </c>
      <c r="U1035" s="2326">
        <v>3566.0046578271999</v>
      </c>
      <c r="V1035" s="2331"/>
      <c r="W1035" s="2332">
        <v>5145</v>
      </c>
      <c r="X1035" s="2329">
        <v>178.60706215569701</v>
      </c>
      <c r="Y1035" s="2330"/>
      <c r="Z1035" s="2333">
        <v>5145</v>
      </c>
      <c r="AA1035" s="2326">
        <v>2200.5375481814699</v>
      </c>
      <c r="AB1035" s="2331"/>
      <c r="AC1035" s="2332">
        <v>5145</v>
      </c>
      <c r="AD1035" s="2329">
        <v>141.94547160065301</v>
      </c>
      <c r="AE1035" s="2330"/>
      <c r="AF1035" s="2334">
        <v>5145</v>
      </c>
      <c r="AG1035" s="2335">
        <f t="shared" si="34"/>
        <v>1942.6311232401235</v>
      </c>
      <c r="AH1035" s="2336"/>
      <c r="AI1035" s="2334">
        <v>5145</v>
      </c>
      <c r="AJ1035" s="2337">
        <f t="shared" si="35"/>
        <v>135.26554633030142</v>
      </c>
    </row>
    <row r="1036" spans="2:36" x14ac:dyDescent="0.25">
      <c r="B1036" s="2325">
        <v>5150</v>
      </c>
      <c r="C1036" s="2326">
        <v>1393.00190469579</v>
      </c>
      <c r="D1036" s="2327"/>
      <c r="E1036" s="2328">
        <v>5150</v>
      </c>
      <c r="F1036" s="2329">
        <v>125.206615650342</v>
      </c>
      <c r="G1036" s="2330"/>
      <c r="H1036" s="2325">
        <v>5150</v>
      </c>
      <c r="I1036" s="2326">
        <v>954.46551436555796</v>
      </c>
      <c r="J1036" s="2331"/>
      <c r="K1036" s="2328">
        <v>5150</v>
      </c>
      <c r="L1036" s="2329">
        <v>104.44504567231201</v>
      </c>
      <c r="M1036" s="2330"/>
      <c r="N1036" s="2325">
        <v>5150</v>
      </c>
      <c r="O1036" s="2326">
        <v>1599.13600584953</v>
      </c>
      <c r="P1036" s="2331"/>
      <c r="Q1036" s="2328">
        <v>5150</v>
      </c>
      <c r="R1036" s="2329">
        <v>126.121044093531</v>
      </c>
      <c r="S1036" s="2330"/>
      <c r="T1036" s="2325">
        <v>5150</v>
      </c>
      <c r="U1036" s="2326">
        <v>3565.9952018006902</v>
      </c>
      <c r="V1036" s="2331"/>
      <c r="W1036" s="2332">
        <v>5150</v>
      </c>
      <c r="X1036" s="2329">
        <v>178.606235268598</v>
      </c>
      <c r="Y1036" s="2330"/>
      <c r="Z1036" s="2333">
        <v>5150</v>
      </c>
      <c r="AA1036" s="2326">
        <v>2200.63062668477</v>
      </c>
      <c r="AB1036" s="2331"/>
      <c r="AC1036" s="2332">
        <v>5150</v>
      </c>
      <c r="AD1036" s="2329">
        <v>141.94740337904801</v>
      </c>
      <c r="AE1036" s="2330"/>
      <c r="AF1036" s="2334">
        <v>5150</v>
      </c>
      <c r="AG1036" s="2335">
        <f t="shared" si="34"/>
        <v>1942.6458506792674</v>
      </c>
      <c r="AH1036" s="2336"/>
      <c r="AI1036" s="2334">
        <v>5150</v>
      </c>
      <c r="AJ1036" s="2337">
        <f t="shared" si="35"/>
        <v>135.26526881276618</v>
      </c>
    </row>
    <row r="1037" spans="2:36" x14ac:dyDescent="0.25">
      <c r="B1037" s="2325">
        <v>5155</v>
      </c>
      <c r="C1037" s="2326">
        <v>1392.9992975339001</v>
      </c>
      <c r="D1037" s="2327"/>
      <c r="E1037" s="2328">
        <v>5155</v>
      </c>
      <c r="F1037" s="2329">
        <v>125.205733903319</v>
      </c>
      <c r="G1037" s="2330"/>
      <c r="H1037" s="2325">
        <v>5155</v>
      </c>
      <c r="I1037" s="2326">
        <v>954.46111788103804</v>
      </c>
      <c r="J1037" s="2331"/>
      <c r="K1037" s="2328">
        <v>5155</v>
      </c>
      <c r="L1037" s="2329">
        <v>104.44426863936</v>
      </c>
      <c r="M1037" s="2330"/>
      <c r="N1037" s="2325">
        <v>5155</v>
      </c>
      <c r="O1037" s="2326">
        <v>1599.1330242148699</v>
      </c>
      <c r="P1037" s="2331"/>
      <c r="Q1037" s="2328">
        <v>5155</v>
      </c>
      <c r="R1037" s="2329">
        <v>126.120210394534</v>
      </c>
      <c r="S1037" s="2330"/>
      <c r="T1037" s="2325">
        <v>5155</v>
      </c>
      <c r="U1037" s="2326">
        <v>3565.98574577417</v>
      </c>
      <c r="V1037" s="2331"/>
      <c r="W1037" s="2332">
        <v>5155</v>
      </c>
      <c r="X1037" s="2329">
        <v>178.60540838149799</v>
      </c>
      <c r="Y1037" s="2330"/>
      <c r="Z1037" s="2333">
        <v>5155</v>
      </c>
      <c r="AA1037" s="2326">
        <v>2200.7237051880702</v>
      </c>
      <c r="AB1037" s="2331"/>
      <c r="AC1037" s="2332">
        <v>5155</v>
      </c>
      <c r="AD1037" s="2329">
        <v>141.94933515744299</v>
      </c>
      <c r="AE1037" s="2330"/>
      <c r="AF1037" s="2334">
        <v>5155</v>
      </c>
      <c r="AG1037" s="2335">
        <f t="shared" si="34"/>
        <v>1942.6605781184094</v>
      </c>
      <c r="AH1037" s="2336"/>
      <c r="AI1037" s="2334">
        <v>5155</v>
      </c>
      <c r="AJ1037" s="2337">
        <f t="shared" si="35"/>
        <v>135.2649912952308</v>
      </c>
    </row>
    <row r="1038" spans="2:36" x14ac:dyDescent="0.25">
      <c r="B1038" s="2325">
        <v>5160</v>
      </c>
      <c r="C1038" s="2326">
        <v>1392.9966903720101</v>
      </c>
      <c r="D1038" s="2327"/>
      <c r="E1038" s="2328">
        <v>5160</v>
      </c>
      <c r="F1038" s="2329">
        <v>125.20485215629699</v>
      </c>
      <c r="G1038" s="2330"/>
      <c r="H1038" s="2325">
        <v>5160</v>
      </c>
      <c r="I1038" s="2326">
        <v>954.45672139651697</v>
      </c>
      <c r="J1038" s="2331"/>
      <c r="K1038" s="2328">
        <v>5160</v>
      </c>
      <c r="L1038" s="2329">
        <v>104.443491606409</v>
      </c>
      <c r="M1038" s="2330"/>
      <c r="N1038" s="2325">
        <v>5160</v>
      </c>
      <c r="O1038" s="2326">
        <v>1599.1300425802001</v>
      </c>
      <c r="P1038" s="2331"/>
      <c r="Q1038" s="2328">
        <v>5160</v>
      </c>
      <c r="R1038" s="2329">
        <v>126.119376695537</v>
      </c>
      <c r="S1038" s="2330"/>
      <c r="T1038" s="2325">
        <v>5160</v>
      </c>
      <c r="U1038" s="2326">
        <v>3565.9762897476498</v>
      </c>
      <c r="V1038" s="2331"/>
      <c r="W1038" s="2332">
        <v>5160</v>
      </c>
      <c r="X1038" s="2329">
        <v>178.60458149439901</v>
      </c>
      <c r="Y1038" s="2330"/>
      <c r="Z1038" s="2333">
        <v>5160</v>
      </c>
      <c r="AA1038" s="2326">
        <v>2200.8167836913699</v>
      </c>
      <c r="AB1038" s="2331"/>
      <c r="AC1038" s="2332">
        <v>5160</v>
      </c>
      <c r="AD1038" s="2329">
        <v>141.95126693583799</v>
      </c>
      <c r="AE1038" s="2330"/>
      <c r="AF1038" s="2334">
        <v>5160</v>
      </c>
      <c r="AG1038" s="2335">
        <f t="shared" si="34"/>
        <v>1942.6753055575493</v>
      </c>
      <c r="AH1038" s="2336"/>
      <c r="AI1038" s="2334">
        <v>5160</v>
      </c>
      <c r="AJ1038" s="2337">
        <f t="shared" si="35"/>
        <v>135.26471377769602</v>
      </c>
    </row>
    <row r="1039" spans="2:36" x14ac:dyDescent="0.25">
      <c r="B1039" s="2325">
        <v>5165</v>
      </c>
      <c r="C1039" s="2326">
        <v>1392.9940832101199</v>
      </c>
      <c r="D1039" s="2327"/>
      <c r="E1039" s="2328">
        <v>5165</v>
      </c>
      <c r="F1039" s="2329">
        <v>125.20397040927401</v>
      </c>
      <c r="G1039" s="2330"/>
      <c r="H1039" s="2325">
        <v>5165</v>
      </c>
      <c r="I1039" s="2326">
        <v>954.45232491199704</v>
      </c>
      <c r="J1039" s="2331"/>
      <c r="K1039" s="2328">
        <v>5165</v>
      </c>
      <c r="L1039" s="2329">
        <v>104.44271457345801</v>
      </c>
      <c r="M1039" s="2330"/>
      <c r="N1039" s="2325">
        <v>5165</v>
      </c>
      <c r="O1039" s="2326">
        <v>1599.1270609455401</v>
      </c>
      <c r="P1039" s="2331"/>
      <c r="Q1039" s="2328">
        <v>5165</v>
      </c>
      <c r="R1039" s="2329">
        <v>126.11854299654</v>
      </c>
      <c r="S1039" s="2330"/>
      <c r="T1039" s="2325">
        <v>5165</v>
      </c>
      <c r="U1039" s="2326">
        <v>3565.9668337211301</v>
      </c>
      <c r="V1039" s="2331"/>
      <c r="W1039" s="2332">
        <v>5165</v>
      </c>
      <c r="X1039" s="2329">
        <v>178.60375460729901</v>
      </c>
      <c r="Y1039" s="2330"/>
      <c r="Z1039" s="2333">
        <v>5165</v>
      </c>
      <c r="AA1039" s="2326">
        <v>2200.90986219468</v>
      </c>
      <c r="AB1039" s="2331"/>
      <c r="AC1039" s="2332">
        <v>5165</v>
      </c>
      <c r="AD1039" s="2329">
        <v>141.953198714233</v>
      </c>
      <c r="AE1039" s="2330"/>
      <c r="AF1039" s="2334">
        <v>5165</v>
      </c>
      <c r="AG1039" s="2335">
        <f t="shared" si="34"/>
        <v>1942.6900329966934</v>
      </c>
      <c r="AH1039" s="2336"/>
      <c r="AI1039" s="2334">
        <v>5165</v>
      </c>
      <c r="AJ1039" s="2337">
        <f t="shared" si="35"/>
        <v>135.26443626016081</v>
      </c>
    </row>
    <row r="1040" spans="2:36" x14ac:dyDescent="0.25">
      <c r="B1040" s="2325">
        <v>5170</v>
      </c>
      <c r="C1040" s="2326">
        <v>1392.99147604823</v>
      </c>
      <c r="D1040" s="2327"/>
      <c r="E1040" s="2328">
        <v>5170</v>
      </c>
      <c r="F1040" s="2329">
        <v>125.20308866225101</v>
      </c>
      <c r="G1040" s="2330"/>
      <c r="H1040" s="2325">
        <v>5170</v>
      </c>
      <c r="I1040" s="2326">
        <v>954.447928427477</v>
      </c>
      <c r="J1040" s="2331"/>
      <c r="K1040" s="2328">
        <v>5170</v>
      </c>
      <c r="L1040" s="2329">
        <v>104.441937540506</v>
      </c>
      <c r="M1040" s="2330"/>
      <c r="N1040" s="2325">
        <v>5170</v>
      </c>
      <c r="O1040" s="2326">
        <v>1599.12407931088</v>
      </c>
      <c r="P1040" s="2331"/>
      <c r="Q1040" s="2328">
        <v>5170</v>
      </c>
      <c r="R1040" s="2329">
        <v>126.11770929754201</v>
      </c>
      <c r="S1040" s="2330"/>
      <c r="T1040" s="2325">
        <v>5170</v>
      </c>
      <c r="U1040" s="2326">
        <v>3565.9573776946199</v>
      </c>
      <c r="V1040" s="2331"/>
      <c r="W1040" s="2332">
        <v>5170</v>
      </c>
      <c r="X1040" s="2329">
        <v>178.6029277202</v>
      </c>
      <c r="Y1040" s="2330"/>
      <c r="Z1040" s="2333">
        <v>5170</v>
      </c>
      <c r="AA1040" s="2326">
        <v>2201.0029406979802</v>
      </c>
      <c r="AB1040" s="2331"/>
      <c r="AC1040" s="2332">
        <v>5170</v>
      </c>
      <c r="AD1040" s="2329">
        <v>141.955130492628</v>
      </c>
      <c r="AE1040" s="2330"/>
      <c r="AF1040" s="2334">
        <v>5170</v>
      </c>
      <c r="AG1040" s="2335">
        <f t="shared" si="34"/>
        <v>1942.7047604358377</v>
      </c>
      <c r="AH1040" s="2336"/>
      <c r="AI1040" s="2334">
        <v>5170</v>
      </c>
      <c r="AJ1040" s="2337">
        <f t="shared" si="35"/>
        <v>135.2641587426254</v>
      </c>
    </row>
    <row r="1041" spans="2:36" x14ac:dyDescent="0.25">
      <c r="B1041" s="2325">
        <v>5175</v>
      </c>
      <c r="C1041" s="2326">
        <v>1392.98886888634</v>
      </c>
      <c r="D1041" s="2327"/>
      <c r="E1041" s="2328">
        <v>5175</v>
      </c>
      <c r="F1041" s="2329">
        <v>125.202206915229</v>
      </c>
      <c r="G1041" s="2330"/>
      <c r="H1041" s="2325">
        <v>5175</v>
      </c>
      <c r="I1041" s="2326">
        <v>954.44353194295604</v>
      </c>
      <c r="J1041" s="2331"/>
      <c r="K1041" s="2328">
        <v>5175</v>
      </c>
      <c r="L1041" s="2329">
        <v>104.441160507555</v>
      </c>
      <c r="M1041" s="2330"/>
      <c r="N1041" s="2325">
        <v>5175</v>
      </c>
      <c r="O1041" s="2326">
        <v>1599.12109767621</v>
      </c>
      <c r="P1041" s="2331"/>
      <c r="Q1041" s="2328">
        <v>5175</v>
      </c>
      <c r="R1041" s="2329">
        <v>126.11687559854499</v>
      </c>
      <c r="S1041" s="2330"/>
      <c r="T1041" s="2325">
        <v>5175</v>
      </c>
      <c r="U1041" s="2326">
        <v>3565.9479216681002</v>
      </c>
      <c r="V1041" s="2331"/>
      <c r="W1041" s="2332">
        <v>5175</v>
      </c>
      <c r="X1041" s="2329">
        <v>178.6021008331</v>
      </c>
      <c r="Y1041" s="2330"/>
      <c r="Z1041" s="2333">
        <v>5175</v>
      </c>
      <c r="AA1041" s="2326">
        <v>2201.0960192012799</v>
      </c>
      <c r="AB1041" s="2331"/>
      <c r="AC1041" s="2332">
        <v>5175</v>
      </c>
      <c r="AD1041" s="2329">
        <v>141.95706227102301</v>
      </c>
      <c r="AE1041" s="2330"/>
      <c r="AF1041" s="2334">
        <v>5175</v>
      </c>
      <c r="AG1041" s="2335">
        <f t="shared" si="34"/>
        <v>1942.7194878749774</v>
      </c>
      <c r="AH1041" s="2336"/>
      <c r="AI1041" s="2334">
        <v>5175</v>
      </c>
      <c r="AJ1041" s="2337">
        <f t="shared" si="35"/>
        <v>135.26388122509039</v>
      </c>
    </row>
    <row r="1042" spans="2:36" x14ac:dyDescent="0.25">
      <c r="B1042" s="2325">
        <v>5180</v>
      </c>
      <c r="C1042" s="2326">
        <v>1392.9862617244501</v>
      </c>
      <c r="D1042" s="2327"/>
      <c r="E1042" s="2328">
        <v>5180</v>
      </c>
      <c r="F1042" s="2329">
        <v>125.201325168206</v>
      </c>
      <c r="G1042" s="2330"/>
      <c r="H1042" s="2325">
        <v>5180</v>
      </c>
      <c r="I1042" s="2326">
        <v>954.439135458436</v>
      </c>
      <c r="J1042" s="2331"/>
      <c r="K1042" s="2328">
        <v>5180</v>
      </c>
      <c r="L1042" s="2329">
        <v>104.440383474604</v>
      </c>
      <c r="M1042" s="2330"/>
      <c r="N1042" s="2325">
        <v>5180</v>
      </c>
      <c r="O1042" s="2326">
        <v>1599.1181160415499</v>
      </c>
      <c r="P1042" s="2331"/>
      <c r="Q1042" s="2328">
        <v>5180</v>
      </c>
      <c r="R1042" s="2329">
        <v>126.11604189954799</v>
      </c>
      <c r="S1042" s="2330"/>
      <c r="T1042" s="2325">
        <v>5180</v>
      </c>
      <c r="U1042" s="2326">
        <v>3565.93846564158</v>
      </c>
      <c r="V1042" s="2331"/>
      <c r="W1042" s="2332">
        <v>5180</v>
      </c>
      <c r="X1042" s="2329">
        <v>178.60127394600099</v>
      </c>
      <c r="Y1042" s="2330"/>
      <c r="Z1042" s="2333">
        <v>5180</v>
      </c>
      <c r="AA1042" s="2326">
        <v>2201.18909770458</v>
      </c>
      <c r="AB1042" s="2331"/>
      <c r="AC1042" s="2332">
        <v>5180</v>
      </c>
      <c r="AD1042" s="2329">
        <v>141.95899404941699</v>
      </c>
      <c r="AE1042" s="2330"/>
      <c r="AF1042" s="2334">
        <v>5180</v>
      </c>
      <c r="AG1042" s="2335">
        <f t="shared" si="34"/>
        <v>1942.7342153141192</v>
      </c>
      <c r="AH1042" s="2336"/>
      <c r="AI1042" s="2334">
        <v>5180</v>
      </c>
      <c r="AJ1042" s="2337">
        <f t="shared" si="35"/>
        <v>135.26360370755521</v>
      </c>
    </row>
    <row r="1043" spans="2:36" x14ac:dyDescent="0.25">
      <c r="B1043" s="2325">
        <v>5185</v>
      </c>
      <c r="C1043" s="2326">
        <v>1392.9836545625601</v>
      </c>
      <c r="D1043" s="2327"/>
      <c r="E1043" s="2328">
        <v>5185</v>
      </c>
      <c r="F1043" s="2329">
        <v>125.200443421183</v>
      </c>
      <c r="G1043" s="2330"/>
      <c r="H1043" s="2325">
        <v>5185</v>
      </c>
      <c r="I1043" s="2326">
        <v>954.43473897391596</v>
      </c>
      <c r="J1043" s="2331"/>
      <c r="K1043" s="2328">
        <v>5185</v>
      </c>
      <c r="L1043" s="2329">
        <v>104.439606441652</v>
      </c>
      <c r="M1043" s="2330"/>
      <c r="N1043" s="2325">
        <v>5185</v>
      </c>
      <c r="O1043" s="2326">
        <v>1599.1151344068901</v>
      </c>
      <c r="P1043" s="2331"/>
      <c r="Q1043" s="2328">
        <v>5185</v>
      </c>
      <c r="R1043" s="2329">
        <v>126.115208200551</v>
      </c>
      <c r="S1043" s="2330"/>
      <c r="T1043" s="2325">
        <v>5185</v>
      </c>
      <c r="U1043" s="2326">
        <v>3565.9290096150598</v>
      </c>
      <c r="V1043" s="2331"/>
      <c r="W1043" s="2332">
        <v>5185</v>
      </c>
      <c r="X1043" s="2329">
        <v>178.60044705890101</v>
      </c>
      <c r="Y1043" s="2330"/>
      <c r="Z1043" s="2333">
        <v>5185</v>
      </c>
      <c r="AA1043" s="2326">
        <v>2201.2821762078802</v>
      </c>
      <c r="AB1043" s="2331"/>
      <c r="AC1043" s="2332">
        <v>5185</v>
      </c>
      <c r="AD1043" s="2329">
        <v>141.96092582781199</v>
      </c>
      <c r="AE1043" s="2330"/>
      <c r="AF1043" s="2334">
        <v>5185</v>
      </c>
      <c r="AG1043" s="2335">
        <f t="shared" si="34"/>
        <v>1942.7489427532614</v>
      </c>
      <c r="AH1043" s="2336"/>
      <c r="AI1043" s="2334">
        <v>5185</v>
      </c>
      <c r="AJ1043" s="2337">
        <f t="shared" si="35"/>
        <v>135.26332619001977</v>
      </c>
    </row>
    <row r="1044" spans="2:36" x14ac:dyDescent="0.25">
      <c r="B1044" s="2325">
        <v>5190</v>
      </c>
      <c r="C1044" s="2326">
        <v>1392.9810474006699</v>
      </c>
      <c r="D1044" s="2327"/>
      <c r="E1044" s="2328">
        <v>5190</v>
      </c>
      <c r="F1044" s="2329">
        <v>125.19956167415999</v>
      </c>
      <c r="G1044" s="2330"/>
      <c r="H1044" s="2325">
        <v>5190</v>
      </c>
      <c r="I1044" s="2326">
        <v>954.430342489395</v>
      </c>
      <c r="J1044" s="2331"/>
      <c r="K1044" s="2328">
        <v>5190</v>
      </c>
      <c r="L1044" s="2329">
        <v>104.438829408701</v>
      </c>
      <c r="M1044" s="2330"/>
      <c r="N1044" s="2325">
        <v>5190</v>
      </c>
      <c r="O1044" s="2326">
        <v>1599.11215277222</v>
      </c>
      <c r="P1044" s="2331"/>
      <c r="Q1044" s="2328">
        <v>5190</v>
      </c>
      <c r="R1044" s="2329">
        <v>126.114374501553</v>
      </c>
      <c r="S1044" s="2330"/>
      <c r="T1044" s="2325">
        <v>5190</v>
      </c>
      <c r="U1044" s="2326">
        <v>3565.9195535885501</v>
      </c>
      <c r="V1044" s="2331"/>
      <c r="W1044" s="2332">
        <v>5190</v>
      </c>
      <c r="X1044" s="2329">
        <v>178.599620171802</v>
      </c>
      <c r="Y1044" s="2330"/>
      <c r="Z1044" s="2333">
        <v>5190</v>
      </c>
      <c r="AA1044" s="2326">
        <v>2201.3752547111899</v>
      </c>
      <c r="AB1044" s="2331"/>
      <c r="AC1044" s="2332">
        <v>5190</v>
      </c>
      <c r="AD1044" s="2329">
        <v>141.962857606207</v>
      </c>
      <c r="AE1044" s="2330"/>
      <c r="AF1044" s="2334">
        <v>5190</v>
      </c>
      <c r="AG1044" s="2335">
        <f t="shared" si="34"/>
        <v>1942.763670192405</v>
      </c>
      <c r="AH1044" s="2336"/>
      <c r="AI1044" s="2334">
        <v>5190</v>
      </c>
      <c r="AJ1044" s="2337">
        <f t="shared" si="35"/>
        <v>135.26304867248459</v>
      </c>
    </row>
    <row r="1045" spans="2:36" x14ac:dyDescent="0.25">
      <c r="B1045" s="2325">
        <v>5195</v>
      </c>
      <c r="C1045" s="2326">
        <v>1392.97844023878</v>
      </c>
      <c r="D1045" s="2327"/>
      <c r="E1045" s="2328">
        <v>5195</v>
      </c>
      <c r="F1045" s="2329">
        <v>125.198679927138</v>
      </c>
      <c r="G1045" s="2330"/>
      <c r="H1045" s="2325">
        <v>5195</v>
      </c>
      <c r="I1045" s="2326">
        <v>954.42594600487496</v>
      </c>
      <c r="J1045" s="2331"/>
      <c r="K1045" s="2328">
        <v>5195</v>
      </c>
      <c r="L1045" s="2329">
        <v>104.43805237575</v>
      </c>
      <c r="M1045" s="2330"/>
      <c r="N1045" s="2325">
        <v>5195</v>
      </c>
      <c r="O1045" s="2326">
        <v>1599.10917113756</v>
      </c>
      <c r="P1045" s="2331"/>
      <c r="Q1045" s="2328">
        <v>5195</v>
      </c>
      <c r="R1045" s="2329">
        <v>126.113540802556</v>
      </c>
      <c r="S1045" s="2330"/>
      <c r="T1045" s="2325">
        <v>5195</v>
      </c>
      <c r="U1045" s="2326">
        <v>3565.9100975620299</v>
      </c>
      <c r="V1045" s="2331"/>
      <c r="W1045" s="2332">
        <v>5195</v>
      </c>
      <c r="X1045" s="2329">
        <v>178.598793284702</v>
      </c>
      <c r="Y1045" s="2330"/>
      <c r="Z1045" s="2333">
        <v>5195</v>
      </c>
      <c r="AA1045" s="2326">
        <v>2201.46833321449</v>
      </c>
      <c r="AB1045" s="2331"/>
      <c r="AC1045" s="2332">
        <v>5195</v>
      </c>
      <c r="AD1045" s="2329">
        <v>141.964789384602</v>
      </c>
      <c r="AE1045" s="2330"/>
      <c r="AF1045" s="2334">
        <v>5195</v>
      </c>
      <c r="AG1045" s="2335">
        <f t="shared" si="34"/>
        <v>1942.778397631547</v>
      </c>
      <c r="AH1045" s="2336"/>
      <c r="AI1045" s="2334">
        <v>5195</v>
      </c>
      <c r="AJ1045" s="2337">
        <f t="shared" si="35"/>
        <v>135.26277115494958</v>
      </c>
    </row>
    <row r="1046" spans="2:36" x14ac:dyDescent="0.25">
      <c r="B1046" s="2325">
        <v>5200</v>
      </c>
      <c r="C1046" s="2326">
        <v>1392.97583307689</v>
      </c>
      <c r="D1046" s="2327"/>
      <c r="E1046" s="2328">
        <v>5200</v>
      </c>
      <c r="F1046" s="2329">
        <v>125.197798180115</v>
      </c>
      <c r="G1046" s="2330"/>
      <c r="H1046" s="2325">
        <v>5200</v>
      </c>
      <c r="I1046" s="2326">
        <v>954.42154952035503</v>
      </c>
      <c r="J1046" s="2331"/>
      <c r="K1046" s="2328">
        <v>5200</v>
      </c>
      <c r="L1046" s="2329">
        <v>104.437275342798</v>
      </c>
      <c r="M1046" s="2330"/>
      <c r="N1046" s="2325">
        <v>5200</v>
      </c>
      <c r="O1046" s="2326">
        <v>1599.1061895029</v>
      </c>
      <c r="P1046" s="2331"/>
      <c r="Q1046" s="2328">
        <v>5200</v>
      </c>
      <c r="R1046" s="2329">
        <v>126.112707103559</v>
      </c>
      <c r="S1046" s="2330"/>
      <c r="T1046" s="2325">
        <v>5200</v>
      </c>
      <c r="U1046" s="2326">
        <v>3565.9006415355102</v>
      </c>
      <c r="V1046" s="2331"/>
      <c r="W1046" s="2332">
        <v>5200</v>
      </c>
      <c r="X1046" s="2329">
        <v>178.59796639760299</v>
      </c>
      <c r="Y1046" s="2330"/>
      <c r="Z1046" s="2333">
        <v>5200</v>
      </c>
      <c r="AA1046" s="2326">
        <v>2201.5614117177902</v>
      </c>
      <c r="AB1046" s="2331"/>
      <c r="AC1046" s="2332">
        <v>5200</v>
      </c>
      <c r="AD1046" s="2329">
        <v>141.966721162997</v>
      </c>
      <c r="AE1046" s="2330"/>
      <c r="AF1046" s="2334">
        <v>5200</v>
      </c>
      <c r="AG1046" s="2335">
        <f t="shared" si="34"/>
        <v>1942.793125070689</v>
      </c>
      <c r="AH1046" s="2336"/>
      <c r="AI1046" s="2334">
        <v>5200</v>
      </c>
      <c r="AJ1046" s="2337">
        <f t="shared" si="35"/>
        <v>135.26249363741439</v>
      </c>
    </row>
    <row r="1047" spans="2:36" x14ac:dyDescent="0.25">
      <c r="B1047" s="2325">
        <v>5205</v>
      </c>
      <c r="C1047" s="2326">
        <v>1392.9732259150001</v>
      </c>
      <c r="D1047" s="2327"/>
      <c r="E1047" s="2328">
        <v>5205</v>
      </c>
      <c r="F1047" s="2329">
        <v>125.196916433092</v>
      </c>
      <c r="G1047" s="2330"/>
      <c r="H1047" s="2325">
        <v>5205</v>
      </c>
      <c r="I1047" s="2326">
        <v>954.41715303583396</v>
      </c>
      <c r="J1047" s="2331"/>
      <c r="K1047" s="2328">
        <v>5205</v>
      </c>
      <c r="L1047" s="2329">
        <v>104.436498309847</v>
      </c>
      <c r="M1047" s="2330"/>
      <c r="N1047" s="2325">
        <v>5205</v>
      </c>
      <c r="O1047" s="2326">
        <v>1599.1032078682299</v>
      </c>
      <c r="P1047" s="2331"/>
      <c r="Q1047" s="2328">
        <v>5205</v>
      </c>
      <c r="R1047" s="2329">
        <v>126.111873404562</v>
      </c>
      <c r="S1047" s="2330"/>
      <c r="T1047" s="2325">
        <v>5205</v>
      </c>
      <c r="U1047" s="2326">
        <v>3565.891185509</v>
      </c>
      <c r="V1047" s="2331"/>
      <c r="W1047" s="2332">
        <v>5205</v>
      </c>
      <c r="X1047" s="2329">
        <v>178.59713951050301</v>
      </c>
      <c r="Y1047" s="2330"/>
      <c r="Z1047" s="2333">
        <v>5205</v>
      </c>
      <c r="AA1047" s="2326">
        <v>2201.6544902210899</v>
      </c>
      <c r="AB1047" s="2331"/>
      <c r="AC1047" s="2332">
        <v>5205</v>
      </c>
      <c r="AD1047" s="2329">
        <v>141.96865294139201</v>
      </c>
      <c r="AE1047" s="2330"/>
      <c r="AF1047" s="2334">
        <v>5205</v>
      </c>
      <c r="AG1047" s="2335">
        <f t="shared" si="34"/>
        <v>1942.807852509831</v>
      </c>
      <c r="AH1047" s="2336"/>
      <c r="AI1047" s="2334">
        <v>5205</v>
      </c>
      <c r="AJ1047" s="2337">
        <f t="shared" si="35"/>
        <v>135.26221611987921</v>
      </c>
    </row>
    <row r="1048" spans="2:36" x14ac:dyDescent="0.25">
      <c r="B1048" s="2325">
        <v>5210</v>
      </c>
      <c r="C1048" s="2326">
        <v>1392.9706187531101</v>
      </c>
      <c r="D1048" s="2327"/>
      <c r="E1048" s="2328">
        <v>5210</v>
      </c>
      <c r="F1048" s="2329">
        <v>125.19603468607001</v>
      </c>
      <c r="G1048" s="2330"/>
      <c r="H1048" s="2325">
        <v>5210</v>
      </c>
      <c r="I1048" s="2326">
        <v>954.41275655131403</v>
      </c>
      <c r="J1048" s="2331"/>
      <c r="K1048" s="2328">
        <v>5210</v>
      </c>
      <c r="L1048" s="2329">
        <v>104.43572127689499</v>
      </c>
      <c r="M1048" s="2330"/>
      <c r="N1048" s="2325">
        <v>5210</v>
      </c>
      <c r="O1048" s="2326">
        <v>1599.1002262335701</v>
      </c>
      <c r="P1048" s="2331"/>
      <c r="Q1048" s="2328">
        <v>5210</v>
      </c>
      <c r="R1048" s="2329">
        <v>126.111039705564</v>
      </c>
      <c r="S1048" s="2330"/>
      <c r="T1048" s="2325">
        <v>5210</v>
      </c>
      <c r="U1048" s="2326">
        <v>3565.8817294824798</v>
      </c>
      <c r="V1048" s="2331"/>
      <c r="W1048" s="2332">
        <v>5210</v>
      </c>
      <c r="X1048" s="2329">
        <v>178.596312623404</v>
      </c>
      <c r="Y1048" s="2330"/>
      <c r="Z1048" s="2333">
        <v>5210</v>
      </c>
      <c r="AA1048" s="2326">
        <v>2201.7475687244</v>
      </c>
      <c r="AB1048" s="2331"/>
      <c r="AC1048" s="2332">
        <v>5210</v>
      </c>
      <c r="AD1048" s="2329">
        <v>141.97058471978701</v>
      </c>
      <c r="AE1048" s="2330"/>
      <c r="AF1048" s="2334">
        <v>5210</v>
      </c>
      <c r="AG1048" s="2335">
        <f t="shared" si="34"/>
        <v>1942.8225799489749</v>
      </c>
      <c r="AH1048" s="2336"/>
      <c r="AI1048" s="2334">
        <v>5210</v>
      </c>
      <c r="AJ1048" s="2337">
        <f t="shared" si="35"/>
        <v>135.26193860234397</v>
      </c>
    </row>
    <row r="1049" spans="2:36" x14ac:dyDescent="0.25">
      <c r="B1049" s="2325">
        <v>5215</v>
      </c>
      <c r="C1049" s="2326">
        <v>1392.9680115912299</v>
      </c>
      <c r="D1049" s="2327"/>
      <c r="E1049" s="2328">
        <v>5215</v>
      </c>
      <c r="F1049" s="2329">
        <v>125.19515293904701</v>
      </c>
      <c r="G1049" s="2330"/>
      <c r="H1049" s="2325">
        <v>5215</v>
      </c>
      <c r="I1049" s="2326">
        <v>954.40836006679399</v>
      </c>
      <c r="J1049" s="2331"/>
      <c r="K1049" s="2328">
        <v>5215</v>
      </c>
      <c r="L1049" s="2329">
        <v>104.434944243944</v>
      </c>
      <c r="M1049" s="2330"/>
      <c r="N1049" s="2325">
        <v>5215</v>
      </c>
      <c r="O1049" s="2326">
        <v>1599.09724459891</v>
      </c>
      <c r="P1049" s="2331"/>
      <c r="Q1049" s="2328">
        <v>5215</v>
      </c>
      <c r="R1049" s="2329">
        <v>126.110206006567</v>
      </c>
      <c r="S1049" s="2330"/>
      <c r="T1049" s="2325">
        <v>5215</v>
      </c>
      <c r="U1049" s="2326">
        <v>3565.8722734559601</v>
      </c>
      <c r="V1049" s="2331"/>
      <c r="W1049" s="2332">
        <v>5215</v>
      </c>
      <c r="X1049" s="2329">
        <v>178.595485736304</v>
      </c>
      <c r="Y1049" s="2330"/>
      <c r="Z1049" s="2333">
        <v>5215</v>
      </c>
      <c r="AA1049" s="2326">
        <v>2201.8406472277002</v>
      </c>
      <c r="AB1049" s="2331"/>
      <c r="AC1049" s="2332">
        <v>5215</v>
      </c>
      <c r="AD1049" s="2329">
        <v>141.97251649818199</v>
      </c>
      <c r="AE1049" s="2330"/>
      <c r="AF1049" s="2334">
        <v>5215</v>
      </c>
      <c r="AG1049" s="2335">
        <f t="shared" si="34"/>
        <v>1942.8373073881187</v>
      </c>
      <c r="AH1049" s="2336"/>
      <c r="AI1049" s="2334">
        <v>5215</v>
      </c>
      <c r="AJ1049" s="2337">
        <f t="shared" si="35"/>
        <v>135.26166108480882</v>
      </c>
    </row>
    <row r="1050" spans="2:36" x14ac:dyDescent="0.25">
      <c r="B1050" s="2325">
        <v>5220</v>
      </c>
      <c r="C1050" s="2326">
        <v>1392.96540442934</v>
      </c>
      <c r="D1050" s="2327"/>
      <c r="E1050" s="2328">
        <v>5220</v>
      </c>
      <c r="F1050" s="2329">
        <v>125.194271192024</v>
      </c>
      <c r="G1050" s="2330"/>
      <c r="H1050" s="2325">
        <v>5220</v>
      </c>
      <c r="I1050" s="2326">
        <v>954.40396358227304</v>
      </c>
      <c r="J1050" s="2331"/>
      <c r="K1050" s="2328">
        <v>5220</v>
      </c>
      <c r="L1050" s="2329">
        <v>104.434167210993</v>
      </c>
      <c r="M1050" s="2330"/>
      <c r="N1050" s="2325">
        <v>5220</v>
      </c>
      <c r="O1050" s="2326">
        <v>1599.09426296424</v>
      </c>
      <c r="P1050" s="2331"/>
      <c r="Q1050" s="2328">
        <v>5220</v>
      </c>
      <c r="R1050" s="2329">
        <v>126.10937230757</v>
      </c>
      <c r="S1050" s="2330"/>
      <c r="T1050" s="2325">
        <v>5220</v>
      </c>
      <c r="U1050" s="2326">
        <v>3565.8628174294399</v>
      </c>
      <c r="V1050" s="2331"/>
      <c r="W1050" s="2332">
        <v>5220</v>
      </c>
      <c r="X1050" s="2329">
        <v>178.59465884920499</v>
      </c>
      <c r="Y1050" s="2330"/>
      <c r="Z1050" s="2333">
        <v>5220</v>
      </c>
      <c r="AA1050" s="2326">
        <v>2201.9337257309999</v>
      </c>
      <c r="AB1050" s="2331"/>
      <c r="AC1050" s="2332">
        <v>5220</v>
      </c>
      <c r="AD1050" s="2329">
        <v>141.97444827657699</v>
      </c>
      <c r="AE1050" s="2330"/>
      <c r="AF1050" s="2334">
        <v>5220</v>
      </c>
      <c r="AG1050" s="2335">
        <f t="shared" si="34"/>
        <v>1942.8520348272584</v>
      </c>
      <c r="AH1050" s="2336"/>
      <c r="AI1050" s="2334">
        <v>5220</v>
      </c>
      <c r="AJ1050" s="2337">
        <f t="shared" si="35"/>
        <v>135.26138356727378</v>
      </c>
    </row>
    <row r="1051" spans="2:36" x14ac:dyDescent="0.25">
      <c r="B1051" s="2325">
        <v>5225</v>
      </c>
      <c r="C1051" s="2326">
        <v>1392.96279726745</v>
      </c>
      <c r="D1051" s="2327"/>
      <c r="E1051" s="2328">
        <v>5225</v>
      </c>
      <c r="F1051" s="2329">
        <v>125.193389445002</v>
      </c>
      <c r="G1051" s="2330"/>
      <c r="H1051" s="2325">
        <v>5225</v>
      </c>
      <c r="I1051" s="2326">
        <v>954.39956709775299</v>
      </c>
      <c r="J1051" s="2331"/>
      <c r="K1051" s="2328">
        <v>5225</v>
      </c>
      <c r="L1051" s="2329">
        <v>104.43339017804099</v>
      </c>
      <c r="M1051" s="2330"/>
      <c r="N1051" s="2325">
        <v>5225</v>
      </c>
      <c r="O1051" s="2326">
        <v>1599.0912813295799</v>
      </c>
      <c r="P1051" s="2331"/>
      <c r="Q1051" s="2328">
        <v>5225</v>
      </c>
      <c r="R1051" s="2329">
        <v>126.108538608573</v>
      </c>
      <c r="S1051" s="2330"/>
      <c r="T1051" s="2325">
        <v>5225</v>
      </c>
      <c r="U1051" s="2326">
        <v>3565.8533614029302</v>
      </c>
      <c r="V1051" s="2331"/>
      <c r="W1051" s="2332">
        <v>5225</v>
      </c>
      <c r="X1051" s="2329">
        <v>178.59383196210501</v>
      </c>
      <c r="Y1051" s="2330"/>
      <c r="Z1051" s="2333">
        <v>5225</v>
      </c>
      <c r="AA1051" s="2326">
        <v>2202.0268042343</v>
      </c>
      <c r="AB1051" s="2331"/>
      <c r="AC1051" s="2332">
        <v>5225</v>
      </c>
      <c r="AD1051" s="2329">
        <v>141.976380054971</v>
      </c>
      <c r="AE1051" s="2330"/>
      <c r="AF1051" s="2334">
        <v>5225</v>
      </c>
      <c r="AG1051" s="2335">
        <f t="shared" si="34"/>
        <v>1942.8667622664027</v>
      </c>
      <c r="AH1051" s="2336"/>
      <c r="AI1051" s="2334">
        <v>5225</v>
      </c>
      <c r="AJ1051" s="2337">
        <f t="shared" si="35"/>
        <v>135.26110604973843</v>
      </c>
    </row>
    <row r="1052" spans="2:36" x14ac:dyDescent="0.25">
      <c r="B1052" s="2325">
        <v>5230</v>
      </c>
      <c r="C1052" s="2326">
        <v>1392.9601901055601</v>
      </c>
      <c r="D1052" s="2327"/>
      <c r="E1052" s="2328">
        <v>5230</v>
      </c>
      <c r="F1052" s="2329">
        <v>125.192507697979</v>
      </c>
      <c r="G1052" s="2330"/>
      <c r="H1052" s="2325">
        <v>5230</v>
      </c>
      <c r="I1052" s="2326">
        <v>954.39517061323204</v>
      </c>
      <c r="J1052" s="2331"/>
      <c r="K1052" s="2328">
        <v>5230</v>
      </c>
      <c r="L1052" s="2329">
        <v>104.43261314509</v>
      </c>
      <c r="M1052" s="2330"/>
      <c r="N1052" s="2325">
        <v>5230</v>
      </c>
      <c r="O1052" s="2326">
        <v>1599.0882996949199</v>
      </c>
      <c r="P1052" s="2331"/>
      <c r="Q1052" s="2328">
        <v>5230</v>
      </c>
      <c r="R1052" s="2329">
        <v>126.10770490957501</v>
      </c>
      <c r="S1052" s="2330"/>
      <c r="T1052" s="2325">
        <v>5230</v>
      </c>
      <c r="U1052" s="2326">
        <v>3565.84390537641</v>
      </c>
      <c r="V1052" s="2331"/>
      <c r="W1052" s="2332">
        <v>5230</v>
      </c>
      <c r="X1052" s="2329">
        <v>178.593005075006</v>
      </c>
      <c r="Y1052" s="2330"/>
      <c r="Z1052" s="2333">
        <v>5230</v>
      </c>
      <c r="AA1052" s="2326">
        <v>2202.1198827376002</v>
      </c>
      <c r="AB1052" s="2331"/>
      <c r="AC1052" s="2332">
        <v>5230</v>
      </c>
      <c r="AD1052" s="2329">
        <v>141.97831183336601</v>
      </c>
      <c r="AE1052" s="2330"/>
      <c r="AF1052" s="2334">
        <v>5230</v>
      </c>
      <c r="AG1052" s="2335">
        <f t="shared" si="34"/>
        <v>1942.8814897055447</v>
      </c>
      <c r="AH1052" s="2336"/>
      <c r="AI1052" s="2334">
        <v>5230</v>
      </c>
      <c r="AJ1052" s="2337">
        <f t="shared" si="35"/>
        <v>135.26082853220319</v>
      </c>
    </row>
    <row r="1053" spans="2:36" x14ac:dyDescent="0.25">
      <c r="B1053" s="2325">
        <v>5235</v>
      </c>
      <c r="C1053" s="2326">
        <v>1392.9575829436701</v>
      </c>
      <c r="D1053" s="2327"/>
      <c r="E1053" s="2328">
        <v>5235</v>
      </c>
      <c r="F1053" s="2329">
        <v>125.19162595095599</v>
      </c>
      <c r="G1053" s="2330"/>
      <c r="H1053" s="2325">
        <v>5235</v>
      </c>
      <c r="I1053" s="2326">
        <v>954.390774128712</v>
      </c>
      <c r="J1053" s="2331"/>
      <c r="K1053" s="2328">
        <v>5235</v>
      </c>
      <c r="L1053" s="2329">
        <v>104.431836112139</v>
      </c>
      <c r="M1053" s="2330"/>
      <c r="N1053" s="2325">
        <v>5235</v>
      </c>
      <c r="O1053" s="2326">
        <v>1599.0853180602501</v>
      </c>
      <c r="P1053" s="2331"/>
      <c r="Q1053" s="2328">
        <v>5235</v>
      </c>
      <c r="R1053" s="2329">
        <v>126.10687121057801</v>
      </c>
      <c r="S1053" s="2330"/>
      <c r="T1053" s="2325">
        <v>5235</v>
      </c>
      <c r="U1053" s="2326">
        <v>3565.8344493498898</v>
      </c>
      <c r="V1053" s="2331"/>
      <c r="W1053" s="2332">
        <v>5235</v>
      </c>
      <c r="X1053" s="2329">
        <v>178.592178187906</v>
      </c>
      <c r="Y1053" s="2330"/>
      <c r="Z1053" s="2333">
        <v>5235</v>
      </c>
      <c r="AA1053" s="2326">
        <v>2202.2129612409099</v>
      </c>
      <c r="AB1053" s="2331"/>
      <c r="AC1053" s="2332">
        <v>5235</v>
      </c>
      <c r="AD1053" s="2329">
        <v>141.98024361176101</v>
      </c>
      <c r="AE1053" s="2330"/>
      <c r="AF1053" s="2334">
        <v>5235</v>
      </c>
      <c r="AG1053" s="2335">
        <f t="shared" si="34"/>
        <v>1942.8962171446863</v>
      </c>
      <c r="AH1053" s="2336"/>
      <c r="AI1053" s="2334">
        <v>5235</v>
      </c>
      <c r="AJ1053" s="2337">
        <f t="shared" si="35"/>
        <v>135.26055101466801</v>
      </c>
    </row>
    <row r="1054" spans="2:36" x14ac:dyDescent="0.25">
      <c r="B1054" s="2325">
        <v>5240</v>
      </c>
      <c r="C1054" s="2326">
        <v>1392.9549757817799</v>
      </c>
      <c r="D1054" s="2327"/>
      <c r="E1054" s="2328">
        <v>5240</v>
      </c>
      <c r="F1054" s="2329">
        <v>125.190744203934</v>
      </c>
      <c r="G1054" s="2330"/>
      <c r="H1054" s="2325">
        <v>5240</v>
      </c>
      <c r="I1054" s="2326">
        <v>954.38637764419195</v>
      </c>
      <c r="J1054" s="2331"/>
      <c r="K1054" s="2328">
        <v>5240</v>
      </c>
      <c r="L1054" s="2329">
        <v>104.43105907918699</v>
      </c>
      <c r="M1054" s="2330"/>
      <c r="N1054" s="2325">
        <v>5240</v>
      </c>
      <c r="O1054" s="2326">
        <v>1599.08233642559</v>
      </c>
      <c r="P1054" s="2331"/>
      <c r="Q1054" s="2328">
        <v>5240</v>
      </c>
      <c r="R1054" s="2329">
        <v>126.10603751158099</v>
      </c>
      <c r="S1054" s="2330"/>
      <c r="T1054" s="2325">
        <v>5240</v>
      </c>
      <c r="U1054" s="2326">
        <v>3565.8249933233701</v>
      </c>
      <c r="V1054" s="2331"/>
      <c r="W1054" s="2332">
        <v>5240</v>
      </c>
      <c r="X1054" s="2329">
        <v>178.59135130080699</v>
      </c>
      <c r="Y1054" s="2330"/>
      <c r="Z1054" s="2333">
        <v>5240</v>
      </c>
      <c r="AA1054" s="2326">
        <v>2202.30603974421</v>
      </c>
      <c r="AB1054" s="2331"/>
      <c r="AC1054" s="2332">
        <v>5240</v>
      </c>
      <c r="AD1054" s="2329">
        <v>141.98217539015599</v>
      </c>
      <c r="AE1054" s="2330"/>
      <c r="AF1054" s="2334">
        <v>5240</v>
      </c>
      <c r="AG1054" s="2335">
        <f t="shared" si="34"/>
        <v>1942.9109445838283</v>
      </c>
      <c r="AH1054" s="2336"/>
      <c r="AI1054" s="2334">
        <v>5240</v>
      </c>
      <c r="AJ1054" s="2337">
        <f t="shared" si="35"/>
        <v>135.260273497133</v>
      </c>
    </row>
    <row r="1055" spans="2:36" x14ac:dyDescent="0.25">
      <c r="B1055" s="2325">
        <v>5245</v>
      </c>
      <c r="C1055" s="2326">
        <v>1392.95236861989</v>
      </c>
      <c r="D1055" s="2327"/>
      <c r="E1055" s="2328">
        <v>5245</v>
      </c>
      <c r="F1055" s="2329">
        <v>125.189862456911</v>
      </c>
      <c r="G1055" s="2330"/>
      <c r="H1055" s="2325">
        <v>5245</v>
      </c>
      <c r="I1055" s="2326">
        <v>954.381981159671</v>
      </c>
      <c r="J1055" s="2331"/>
      <c r="K1055" s="2328">
        <v>5245</v>
      </c>
      <c r="L1055" s="2329">
        <v>104.430282046236</v>
      </c>
      <c r="M1055" s="2330"/>
      <c r="N1055" s="2325">
        <v>5245</v>
      </c>
      <c r="O1055" s="2326">
        <v>1599.07935479093</v>
      </c>
      <c r="P1055" s="2331"/>
      <c r="Q1055" s="2328">
        <v>5245</v>
      </c>
      <c r="R1055" s="2329">
        <v>126.10520381258399</v>
      </c>
      <c r="S1055" s="2330"/>
      <c r="T1055" s="2325">
        <v>5245</v>
      </c>
      <c r="U1055" s="2326">
        <v>3565.8155372968599</v>
      </c>
      <c r="V1055" s="2331"/>
      <c r="W1055" s="2332">
        <v>5245</v>
      </c>
      <c r="X1055" s="2329">
        <v>178.59052441370699</v>
      </c>
      <c r="Y1055" s="2330"/>
      <c r="Z1055" s="2333">
        <v>5245</v>
      </c>
      <c r="AA1055" s="2326">
        <v>2202.3991182475102</v>
      </c>
      <c r="AB1055" s="2331"/>
      <c r="AC1055" s="2332">
        <v>5245</v>
      </c>
      <c r="AD1055" s="2329">
        <v>141.98410716855099</v>
      </c>
      <c r="AE1055" s="2330"/>
      <c r="AF1055" s="2334">
        <v>5245</v>
      </c>
      <c r="AG1055" s="2335">
        <f t="shared" si="34"/>
        <v>1942.9256720229721</v>
      </c>
      <c r="AH1055" s="2336"/>
      <c r="AI1055" s="2334">
        <v>5245</v>
      </c>
      <c r="AJ1055" s="2337">
        <f t="shared" si="35"/>
        <v>135.25999597959782</v>
      </c>
    </row>
    <row r="1056" spans="2:36" x14ac:dyDescent="0.25">
      <c r="B1056" s="2325">
        <v>5250</v>
      </c>
      <c r="C1056" s="2326">
        <v>1392.949761458</v>
      </c>
      <c r="D1056" s="2327"/>
      <c r="E1056" s="2328">
        <v>5250</v>
      </c>
      <c r="F1056" s="2329">
        <v>125.188980709888</v>
      </c>
      <c r="G1056" s="2330"/>
      <c r="H1056" s="2325">
        <v>5250</v>
      </c>
      <c r="I1056" s="2326">
        <v>954.37758467515096</v>
      </c>
      <c r="J1056" s="2331"/>
      <c r="K1056" s="2328">
        <v>5250</v>
      </c>
      <c r="L1056" s="2329">
        <v>104.429505013284</v>
      </c>
      <c r="M1056" s="2330"/>
      <c r="N1056" s="2325">
        <v>5250</v>
      </c>
      <c r="O1056" s="2326">
        <v>1599.0763731562599</v>
      </c>
      <c r="P1056" s="2331"/>
      <c r="Q1056" s="2328">
        <v>5250</v>
      </c>
      <c r="R1056" s="2329">
        <v>126.104370113586</v>
      </c>
      <c r="S1056" s="2330"/>
      <c r="T1056" s="2325">
        <v>5250</v>
      </c>
      <c r="U1056" s="2326">
        <v>3565.8060812703402</v>
      </c>
      <c r="V1056" s="2331"/>
      <c r="W1056" s="2332">
        <v>5250</v>
      </c>
      <c r="X1056" s="2329">
        <v>178.58969752660801</v>
      </c>
      <c r="Y1056" s="2330"/>
      <c r="Z1056" s="2333">
        <v>5250</v>
      </c>
      <c r="AA1056" s="2326">
        <v>2202.4921967508099</v>
      </c>
      <c r="AB1056" s="2331"/>
      <c r="AC1056" s="2332">
        <v>5250</v>
      </c>
      <c r="AD1056" s="2329">
        <v>141.986038946946</v>
      </c>
      <c r="AE1056" s="2330"/>
      <c r="AF1056" s="2334">
        <v>5250</v>
      </c>
      <c r="AG1056" s="2335">
        <f t="shared" si="34"/>
        <v>1942.9403994621121</v>
      </c>
      <c r="AH1056" s="2336"/>
      <c r="AI1056" s="2334">
        <v>5250</v>
      </c>
      <c r="AJ1056" s="2337">
        <f t="shared" si="35"/>
        <v>135.25971846206241</v>
      </c>
    </row>
    <row r="1057" spans="2:36" x14ac:dyDescent="0.25">
      <c r="B1057" s="2325">
        <v>5255</v>
      </c>
      <c r="C1057" s="2326">
        <v>1392.9471542961101</v>
      </c>
      <c r="D1057" s="2327"/>
      <c r="E1057" s="2328">
        <v>5255</v>
      </c>
      <c r="F1057" s="2329">
        <v>125.18809896286599</v>
      </c>
      <c r="G1057" s="2330"/>
      <c r="H1057" s="2325">
        <v>5255</v>
      </c>
      <c r="I1057" s="2326">
        <v>954.37318819063103</v>
      </c>
      <c r="J1057" s="2331"/>
      <c r="K1057" s="2328">
        <v>5255</v>
      </c>
      <c r="L1057" s="2329">
        <v>104.42872798033299</v>
      </c>
      <c r="M1057" s="2330"/>
      <c r="N1057" s="2325">
        <v>5255</v>
      </c>
      <c r="O1057" s="2326">
        <v>1599.0733915215999</v>
      </c>
      <c r="P1057" s="2331"/>
      <c r="Q1057" s="2328">
        <v>5255</v>
      </c>
      <c r="R1057" s="2329">
        <v>126.103536414589</v>
      </c>
      <c r="S1057" s="2330"/>
      <c r="T1057" s="2325">
        <v>5255</v>
      </c>
      <c r="U1057" s="2326">
        <v>3565.79662524382</v>
      </c>
      <c r="V1057" s="2331"/>
      <c r="W1057" s="2332">
        <v>5255</v>
      </c>
      <c r="X1057" s="2329">
        <v>178.588870639509</v>
      </c>
      <c r="Y1057" s="2330"/>
      <c r="Z1057" s="2333">
        <v>5255</v>
      </c>
      <c r="AA1057" s="2326">
        <v>2202.58527525412</v>
      </c>
      <c r="AB1057" s="2331"/>
      <c r="AC1057" s="2332">
        <v>5255</v>
      </c>
      <c r="AD1057" s="2329">
        <v>141.987970725341</v>
      </c>
      <c r="AE1057" s="2330"/>
      <c r="AF1057" s="2334">
        <v>5255</v>
      </c>
      <c r="AG1057" s="2335">
        <f t="shared" si="34"/>
        <v>1942.9551269012561</v>
      </c>
      <c r="AH1057" s="2336"/>
      <c r="AI1057" s="2334">
        <v>5255</v>
      </c>
      <c r="AJ1057" s="2337">
        <f t="shared" si="35"/>
        <v>135.2594409445276</v>
      </c>
    </row>
    <row r="1058" spans="2:36" x14ac:dyDescent="0.25">
      <c r="B1058" s="2325">
        <v>5260</v>
      </c>
      <c r="C1058" s="2326">
        <v>1392.9445471342201</v>
      </c>
      <c r="D1058" s="2327"/>
      <c r="E1058" s="2328">
        <v>5260</v>
      </c>
      <c r="F1058" s="2329">
        <v>125.18721721584301</v>
      </c>
      <c r="G1058" s="2330"/>
      <c r="H1058" s="2325">
        <v>5260</v>
      </c>
      <c r="I1058" s="2326">
        <v>954.36879170610996</v>
      </c>
      <c r="J1058" s="2331"/>
      <c r="K1058" s="2328">
        <v>5260</v>
      </c>
      <c r="L1058" s="2329">
        <v>104.427950947382</v>
      </c>
      <c r="M1058" s="2330"/>
      <c r="N1058" s="2325">
        <v>5260</v>
      </c>
      <c r="O1058" s="2326">
        <v>1599.0704098869401</v>
      </c>
      <c r="P1058" s="2331"/>
      <c r="Q1058" s="2328">
        <v>5260</v>
      </c>
      <c r="R1058" s="2329">
        <v>126.102702715592</v>
      </c>
      <c r="S1058" s="2330"/>
      <c r="T1058" s="2325">
        <v>5260</v>
      </c>
      <c r="U1058" s="2326">
        <v>3565.7871692172998</v>
      </c>
      <c r="V1058" s="2331"/>
      <c r="W1058" s="2332">
        <v>5260</v>
      </c>
      <c r="X1058" s="2329">
        <v>178.58804375240899</v>
      </c>
      <c r="Y1058" s="2330"/>
      <c r="Z1058" s="2333">
        <v>5260</v>
      </c>
      <c r="AA1058" s="2326">
        <v>2202.6783537574202</v>
      </c>
      <c r="AB1058" s="2331"/>
      <c r="AC1058" s="2332">
        <v>5260</v>
      </c>
      <c r="AD1058" s="2329">
        <v>141.989902503736</v>
      </c>
      <c r="AE1058" s="2330"/>
      <c r="AF1058" s="2334">
        <v>5260</v>
      </c>
      <c r="AG1058" s="2335">
        <f t="shared" si="34"/>
        <v>1942.9698543403981</v>
      </c>
      <c r="AH1058" s="2336"/>
      <c r="AI1058" s="2334">
        <v>5260</v>
      </c>
      <c r="AJ1058" s="2337">
        <f t="shared" si="35"/>
        <v>135.25916342699239</v>
      </c>
    </row>
    <row r="1059" spans="2:36" x14ac:dyDescent="0.25">
      <c r="B1059" s="2325">
        <v>5265</v>
      </c>
      <c r="C1059" s="2326">
        <v>1392.9419399723299</v>
      </c>
      <c r="D1059" s="2327"/>
      <c r="E1059" s="2328">
        <v>5265</v>
      </c>
      <c r="F1059" s="2329">
        <v>125.18633546882</v>
      </c>
      <c r="G1059" s="2330"/>
      <c r="H1059" s="2325">
        <v>5265</v>
      </c>
      <c r="I1059" s="2326">
        <v>954.36439522159003</v>
      </c>
      <c r="J1059" s="2331"/>
      <c r="K1059" s="2328">
        <v>5265</v>
      </c>
      <c r="L1059" s="2329">
        <v>104.42717391443</v>
      </c>
      <c r="M1059" s="2330"/>
      <c r="N1059" s="2325">
        <v>5265</v>
      </c>
      <c r="O1059" s="2326">
        <v>1599.06742825227</v>
      </c>
      <c r="P1059" s="2331"/>
      <c r="Q1059" s="2328">
        <v>5265</v>
      </c>
      <c r="R1059" s="2329">
        <v>126.101869016595</v>
      </c>
      <c r="S1059" s="2330"/>
      <c r="T1059" s="2325">
        <v>5265</v>
      </c>
      <c r="U1059" s="2326">
        <v>3565.7777131907901</v>
      </c>
      <c r="V1059" s="2331"/>
      <c r="W1059" s="2332">
        <v>5265</v>
      </c>
      <c r="X1059" s="2329">
        <v>178.58721686531001</v>
      </c>
      <c r="Y1059" s="2330"/>
      <c r="Z1059" s="2333">
        <v>5265</v>
      </c>
      <c r="AA1059" s="2326">
        <v>2202.7714322607198</v>
      </c>
      <c r="AB1059" s="2331"/>
      <c r="AC1059" s="2332">
        <v>5265</v>
      </c>
      <c r="AD1059" s="2329">
        <v>141.99183428213101</v>
      </c>
      <c r="AE1059" s="2330"/>
      <c r="AF1059" s="2334">
        <v>5265</v>
      </c>
      <c r="AG1059" s="2335">
        <f t="shared" si="34"/>
        <v>1942.9845817795401</v>
      </c>
      <c r="AH1059" s="2336"/>
      <c r="AI1059" s="2334">
        <v>5265</v>
      </c>
      <c r="AJ1059" s="2337">
        <f t="shared" si="35"/>
        <v>135.25888590945721</v>
      </c>
    </row>
    <row r="1060" spans="2:36" x14ac:dyDescent="0.25">
      <c r="B1060" s="2325">
        <v>5270</v>
      </c>
      <c r="C1060" s="2326">
        <v>1392.93933281044</v>
      </c>
      <c r="D1060" s="2327"/>
      <c r="E1060" s="2328">
        <v>5270</v>
      </c>
      <c r="F1060" s="2329">
        <v>125.185453721798</v>
      </c>
      <c r="G1060" s="2330"/>
      <c r="H1060" s="2325">
        <v>5270</v>
      </c>
      <c r="I1060" s="2326">
        <v>954.35999873706999</v>
      </c>
      <c r="J1060" s="2331"/>
      <c r="K1060" s="2328">
        <v>5270</v>
      </c>
      <c r="L1060" s="2329">
        <v>104.42639688147899</v>
      </c>
      <c r="M1060" s="2330"/>
      <c r="N1060" s="2325">
        <v>5270</v>
      </c>
      <c r="O1060" s="2326">
        <v>1599.06444661761</v>
      </c>
      <c r="P1060" s="2331"/>
      <c r="Q1060" s="2328">
        <v>5270</v>
      </c>
      <c r="R1060" s="2329">
        <v>126.101035317597</v>
      </c>
      <c r="S1060" s="2330"/>
      <c r="T1060" s="2325">
        <v>5270</v>
      </c>
      <c r="U1060" s="2326">
        <v>3565.7682571642699</v>
      </c>
      <c r="V1060" s="2331"/>
      <c r="W1060" s="2332">
        <v>5270</v>
      </c>
      <c r="X1060" s="2329">
        <v>178.58638997821001</v>
      </c>
      <c r="Y1060" s="2330"/>
      <c r="Z1060" s="2333">
        <v>5270</v>
      </c>
      <c r="AA1060" s="2326">
        <v>2202.86451076402</v>
      </c>
      <c r="AB1060" s="2331"/>
      <c r="AC1060" s="2332">
        <v>5270</v>
      </c>
      <c r="AD1060" s="2329">
        <v>141.99376606052601</v>
      </c>
      <c r="AE1060" s="2330"/>
      <c r="AF1060" s="2334">
        <v>5270</v>
      </c>
      <c r="AG1060" s="2335">
        <f t="shared" si="34"/>
        <v>1942.9993092186821</v>
      </c>
      <c r="AH1060" s="2336"/>
      <c r="AI1060" s="2334">
        <v>5270</v>
      </c>
      <c r="AJ1060" s="2337">
        <f t="shared" si="35"/>
        <v>135.258608391922</v>
      </c>
    </row>
    <row r="1061" spans="2:36" x14ac:dyDescent="0.25">
      <c r="B1061" s="2325">
        <v>5275</v>
      </c>
      <c r="C1061" s="2326">
        <v>1392.93672564855</v>
      </c>
      <c r="D1061" s="2327"/>
      <c r="E1061" s="2328">
        <v>5275</v>
      </c>
      <c r="F1061" s="2329">
        <v>125.184571974775</v>
      </c>
      <c r="G1061" s="2330"/>
      <c r="H1061" s="2325">
        <v>5275</v>
      </c>
      <c r="I1061" s="2326">
        <v>954.35560225254903</v>
      </c>
      <c r="J1061" s="2331"/>
      <c r="K1061" s="2328">
        <v>5275</v>
      </c>
      <c r="L1061" s="2329">
        <v>104.425619848528</v>
      </c>
      <c r="M1061" s="2330"/>
      <c r="N1061" s="2325">
        <v>5275</v>
      </c>
      <c r="O1061" s="2326">
        <v>1599.0614649829499</v>
      </c>
      <c r="P1061" s="2331"/>
      <c r="Q1061" s="2328">
        <v>5275</v>
      </c>
      <c r="R1061" s="2329">
        <v>126.1002016186</v>
      </c>
      <c r="S1061" s="2330"/>
      <c r="T1061" s="2325">
        <v>5275</v>
      </c>
      <c r="U1061" s="2326">
        <v>3565.7588011377502</v>
      </c>
      <c r="V1061" s="2331"/>
      <c r="W1061" s="2332">
        <v>5275</v>
      </c>
      <c r="X1061" s="2329">
        <v>178.585563091111</v>
      </c>
      <c r="Y1061" s="2330"/>
      <c r="Z1061" s="2333">
        <v>5275</v>
      </c>
      <c r="AA1061" s="2326">
        <v>2202.9575892673201</v>
      </c>
      <c r="AB1061" s="2331"/>
      <c r="AC1061" s="2332">
        <v>5275</v>
      </c>
      <c r="AD1061" s="2329">
        <v>141.99569783891999</v>
      </c>
      <c r="AE1061" s="2330"/>
      <c r="AF1061" s="2334">
        <v>5275</v>
      </c>
      <c r="AG1061" s="2335">
        <f t="shared" si="34"/>
        <v>1943.0140366578239</v>
      </c>
      <c r="AH1061" s="2336"/>
      <c r="AI1061" s="2334">
        <v>5275</v>
      </c>
      <c r="AJ1061" s="2337">
        <f t="shared" si="35"/>
        <v>135.25833087438681</v>
      </c>
    </row>
    <row r="1062" spans="2:36" x14ac:dyDescent="0.25">
      <c r="B1062" s="2325">
        <v>5280</v>
      </c>
      <c r="C1062" s="2326">
        <v>1392.9341184866601</v>
      </c>
      <c r="D1062" s="2327"/>
      <c r="E1062" s="2328">
        <v>5280</v>
      </c>
      <c r="F1062" s="2329">
        <v>125.183690227752</v>
      </c>
      <c r="G1062" s="2330"/>
      <c r="H1062" s="2325">
        <v>5280</v>
      </c>
      <c r="I1062" s="2326">
        <v>954.35120576802899</v>
      </c>
      <c r="J1062" s="2331"/>
      <c r="K1062" s="2328">
        <v>5280</v>
      </c>
      <c r="L1062" s="2329">
        <v>104.424842815576</v>
      </c>
      <c r="M1062" s="2330"/>
      <c r="N1062" s="2325">
        <v>5280</v>
      </c>
      <c r="O1062" s="2326">
        <v>1599.0584833482801</v>
      </c>
      <c r="P1062" s="2331"/>
      <c r="Q1062" s="2328">
        <v>5280</v>
      </c>
      <c r="R1062" s="2329">
        <v>126.099367919603</v>
      </c>
      <c r="S1062" s="2330"/>
      <c r="T1062" s="2325">
        <v>5280</v>
      </c>
      <c r="U1062" s="2326">
        <v>3565.74934511124</v>
      </c>
      <c r="V1062" s="2331"/>
      <c r="W1062" s="2332">
        <v>5280</v>
      </c>
      <c r="X1062" s="2329">
        <v>178.58473620401099</v>
      </c>
      <c r="Y1062" s="2330"/>
      <c r="Z1062" s="2333">
        <v>5280</v>
      </c>
      <c r="AA1062" s="2326">
        <v>2203.0506677706298</v>
      </c>
      <c r="AB1062" s="2331"/>
      <c r="AC1062" s="2332">
        <v>5280</v>
      </c>
      <c r="AD1062" s="2329">
        <v>141.997629617315</v>
      </c>
      <c r="AE1062" s="2330"/>
      <c r="AF1062" s="2334">
        <v>5280</v>
      </c>
      <c r="AG1062" s="2335">
        <f t="shared" si="34"/>
        <v>1943.0287640969677</v>
      </c>
      <c r="AH1062" s="2336"/>
      <c r="AI1062" s="2334">
        <v>5280</v>
      </c>
      <c r="AJ1062" s="2337">
        <f t="shared" si="35"/>
        <v>135.25805335685141</v>
      </c>
    </row>
    <row r="1063" spans="2:36" x14ac:dyDescent="0.25">
      <c r="B1063" s="2325">
        <v>5285</v>
      </c>
      <c r="C1063" s="2326">
        <v>1392.9315113247701</v>
      </c>
      <c r="D1063" s="2327"/>
      <c r="E1063" s="2328">
        <v>5285</v>
      </c>
      <c r="F1063" s="2329">
        <v>125.18280848073</v>
      </c>
      <c r="G1063" s="2330"/>
      <c r="H1063" s="2325">
        <v>5285</v>
      </c>
      <c r="I1063" s="2326">
        <v>954.34680928350895</v>
      </c>
      <c r="J1063" s="2331"/>
      <c r="K1063" s="2328">
        <v>5285</v>
      </c>
      <c r="L1063" s="2329">
        <v>104.42406578262499</v>
      </c>
      <c r="M1063" s="2330"/>
      <c r="N1063" s="2325">
        <v>5285</v>
      </c>
      <c r="O1063" s="2326">
        <v>1599.0555017136201</v>
      </c>
      <c r="P1063" s="2331"/>
      <c r="Q1063" s="2328">
        <v>5285</v>
      </c>
      <c r="R1063" s="2329">
        <v>126.098534220606</v>
      </c>
      <c r="S1063" s="2330"/>
      <c r="T1063" s="2325">
        <v>5285</v>
      </c>
      <c r="U1063" s="2326">
        <v>3565.7398890847198</v>
      </c>
      <c r="V1063" s="2331"/>
      <c r="W1063" s="2332">
        <v>5285</v>
      </c>
      <c r="X1063" s="2329">
        <v>178.58390931691201</v>
      </c>
      <c r="Y1063" s="2330"/>
      <c r="Z1063" s="2333">
        <v>5285</v>
      </c>
      <c r="AA1063" s="2326">
        <v>2203.14374627393</v>
      </c>
      <c r="AB1063" s="2331"/>
      <c r="AC1063" s="2332">
        <v>5285</v>
      </c>
      <c r="AD1063" s="2329">
        <v>141.99956139571</v>
      </c>
      <c r="AE1063" s="2330"/>
      <c r="AF1063" s="2334">
        <v>5285</v>
      </c>
      <c r="AG1063" s="2335">
        <f t="shared" si="34"/>
        <v>1943.0434915361097</v>
      </c>
      <c r="AH1063" s="2336"/>
      <c r="AI1063" s="2334">
        <v>5285</v>
      </c>
      <c r="AJ1063" s="2337">
        <f t="shared" si="35"/>
        <v>135.25777583931659</v>
      </c>
    </row>
    <row r="1064" spans="2:36" x14ac:dyDescent="0.25">
      <c r="B1064" s="2325">
        <v>5290</v>
      </c>
      <c r="C1064" s="2326">
        <v>1392.9289041628799</v>
      </c>
      <c r="D1064" s="2327"/>
      <c r="E1064" s="2328">
        <v>5290</v>
      </c>
      <c r="F1064" s="2329">
        <v>125.181926733707</v>
      </c>
      <c r="G1064" s="2330"/>
      <c r="H1064" s="2325">
        <v>5290</v>
      </c>
      <c r="I1064" s="2326">
        <v>954.34241279898799</v>
      </c>
      <c r="J1064" s="2331"/>
      <c r="K1064" s="2328">
        <v>5290</v>
      </c>
      <c r="L1064" s="2329">
        <v>104.423288749674</v>
      </c>
      <c r="M1064" s="2330"/>
      <c r="N1064" s="2325">
        <v>5290</v>
      </c>
      <c r="O1064" s="2326">
        <v>1599.05252007896</v>
      </c>
      <c r="P1064" s="2331"/>
      <c r="Q1064" s="2328">
        <v>5290</v>
      </c>
      <c r="R1064" s="2329">
        <v>126.097700521608</v>
      </c>
      <c r="S1064" s="2330"/>
      <c r="T1064" s="2325">
        <v>5290</v>
      </c>
      <c r="U1064" s="2326">
        <v>3565.7304330582001</v>
      </c>
      <c r="V1064" s="2331"/>
      <c r="W1064" s="2332">
        <v>5290</v>
      </c>
      <c r="X1064" s="2329">
        <v>178.58308242981201</v>
      </c>
      <c r="Y1064" s="2330"/>
      <c r="Z1064" s="2333">
        <v>5290</v>
      </c>
      <c r="AA1064" s="2326">
        <v>2203.2368247772301</v>
      </c>
      <c r="AB1064" s="2331"/>
      <c r="AC1064" s="2332">
        <v>5290</v>
      </c>
      <c r="AD1064" s="2329">
        <v>142.00149317410501</v>
      </c>
      <c r="AE1064" s="2330"/>
      <c r="AF1064" s="2334">
        <v>5290</v>
      </c>
      <c r="AG1064" s="2335">
        <f t="shared" si="34"/>
        <v>1943.0582189752517</v>
      </c>
      <c r="AH1064" s="2336"/>
      <c r="AI1064" s="2334">
        <v>5290</v>
      </c>
      <c r="AJ1064" s="2337">
        <f t="shared" si="35"/>
        <v>135.25749832178121</v>
      </c>
    </row>
    <row r="1065" spans="2:36" x14ac:dyDescent="0.25">
      <c r="B1065" s="2325">
        <v>5295</v>
      </c>
      <c r="C1065" s="2326">
        <v>1392.92629700099</v>
      </c>
      <c r="D1065" s="2327"/>
      <c r="E1065" s="2328">
        <v>5295</v>
      </c>
      <c r="F1065" s="2329">
        <v>125.181044986684</v>
      </c>
      <c r="G1065" s="2330"/>
      <c r="H1065" s="2325">
        <v>5295</v>
      </c>
      <c r="I1065" s="2326">
        <v>954.33801631446795</v>
      </c>
      <c r="J1065" s="2331"/>
      <c r="K1065" s="2328">
        <v>5295</v>
      </c>
      <c r="L1065" s="2329">
        <v>104.422511716722</v>
      </c>
      <c r="M1065" s="2330"/>
      <c r="N1065" s="2325">
        <v>5295</v>
      </c>
      <c r="O1065" s="2326">
        <v>1599.04953844429</v>
      </c>
      <c r="P1065" s="2331"/>
      <c r="Q1065" s="2328">
        <v>5295</v>
      </c>
      <c r="R1065" s="2329">
        <v>126.09686682261101</v>
      </c>
      <c r="S1065" s="2330"/>
      <c r="T1065" s="2325">
        <v>5295</v>
      </c>
      <c r="U1065" s="2326">
        <v>3565.7209770316799</v>
      </c>
      <c r="V1065" s="2331"/>
      <c r="W1065" s="2332">
        <v>5295</v>
      </c>
      <c r="X1065" s="2329">
        <v>178.582255542713</v>
      </c>
      <c r="Y1065" s="2330"/>
      <c r="Z1065" s="2333">
        <v>5295</v>
      </c>
      <c r="AA1065" s="2326">
        <v>2203.3299032805298</v>
      </c>
      <c r="AB1065" s="2331"/>
      <c r="AC1065" s="2332">
        <v>5295</v>
      </c>
      <c r="AD1065" s="2329">
        <v>142.00342495250001</v>
      </c>
      <c r="AE1065" s="2330"/>
      <c r="AF1065" s="2334">
        <v>5295</v>
      </c>
      <c r="AG1065" s="2335">
        <f t="shared" si="34"/>
        <v>1943.0729464143915</v>
      </c>
      <c r="AH1065" s="2336"/>
      <c r="AI1065" s="2334">
        <v>5295</v>
      </c>
      <c r="AJ1065" s="2337">
        <f t="shared" si="35"/>
        <v>135.257220804246</v>
      </c>
    </row>
    <row r="1066" spans="2:36" x14ac:dyDescent="0.25">
      <c r="B1066" s="2325">
        <v>5300</v>
      </c>
      <c r="C1066" s="2326">
        <v>1392.9236898391</v>
      </c>
      <c r="D1066" s="2327"/>
      <c r="E1066" s="2328">
        <v>5300</v>
      </c>
      <c r="F1066" s="2329">
        <v>125.18016323966199</v>
      </c>
      <c r="G1066" s="2330"/>
      <c r="H1066" s="2325">
        <v>5300</v>
      </c>
      <c r="I1066" s="2326">
        <v>954.33361982994802</v>
      </c>
      <c r="J1066" s="2331"/>
      <c r="K1066" s="2328">
        <v>5300</v>
      </c>
      <c r="L1066" s="2329">
        <v>104.42173468377101</v>
      </c>
      <c r="M1066" s="2330"/>
      <c r="N1066" s="2325">
        <v>5300</v>
      </c>
      <c r="O1066" s="2326">
        <v>1599.0465568096299</v>
      </c>
      <c r="P1066" s="2331"/>
      <c r="Q1066" s="2328">
        <v>5300</v>
      </c>
      <c r="R1066" s="2329">
        <v>126.09603312361401</v>
      </c>
      <c r="S1066" s="2330"/>
      <c r="T1066" s="2325">
        <v>5300</v>
      </c>
      <c r="U1066" s="2326">
        <v>3565.7115210051702</v>
      </c>
      <c r="V1066" s="2331"/>
      <c r="W1066" s="2332">
        <v>5300</v>
      </c>
      <c r="X1066" s="2329">
        <v>178.581428655613</v>
      </c>
      <c r="Y1066" s="2330"/>
      <c r="Z1066" s="2333">
        <v>5300</v>
      </c>
      <c r="AA1066" s="2326">
        <v>2203.42298178383</v>
      </c>
      <c r="AB1066" s="2331"/>
      <c r="AC1066" s="2332">
        <v>5300</v>
      </c>
      <c r="AD1066" s="2329">
        <v>142.00535673089499</v>
      </c>
      <c r="AE1066" s="2330"/>
      <c r="AF1066" s="2334">
        <v>5300</v>
      </c>
      <c r="AG1066" s="2335">
        <f t="shared" si="34"/>
        <v>1943.0876738535358</v>
      </c>
      <c r="AH1066" s="2336"/>
      <c r="AI1066" s="2334">
        <v>5300</v>
      </c>
      <c r="AJ1066" s="2337">
        <f t="shared" si="35"/>
        <v>135.25694328671099</v>
      </c>
    </row>
    <row r="1067" spans="2:36" x14ac:dyDescent="0.25">
      <c r="B1067" s="2325">
        <v>5305</v>
      </c>
      <c r="C1067" s="2326">
        <v>1392.9210826772101</v>
      </c>
      <c r="D1067" s="2327"/>
      <c r="E1067" s="2328">
        <v>5305</v>
      </c>
      <c r="F1067" s="2329">
        <v>125.17928149263901</v>
      </c>
      <c r="G1067" s="2330"/>
      <c r="H1067" s="2325">
        <v>5305</v>
      </c>
      <c r="I1067" s="2326">
        <v>954.32922334542695</v>
      </c>
      <c r="J1067" s="2331"/>
      <c r="K1067" s="2328">
        <v>5305</v>
      </c>
      <c r="L1067" s="2329">
        <v>104.42095765081901</v>
      </c>
      <c r="M1067" s="2330"/>
      <c r="N1067" s="2325">
        <v>5305</v>
      </c>
      <c r="O1067" s="2326">
        <v>1599.0435751749701</v>
      </c>
      <c r="P1067" s="2331"/>
      <c r="Q1067" s="2328">
        <v>5305</v>
      </c>
      <c r="R1067" s="2329">
        <v>126.09519942461699</v>
      </c>
      <c r="S1067" s="2330"/>
      <c r="T1067" s="2325">
        <v>5305</v>
      </c>
      <c r="U1067" s="2326">
        <v>3565.70206497865</v>
      </c>
      <c r="V1067" s="2331"/>
      <c r="W1067" s="2332">
        <v>5305</v>
      </c>
      <c r="X1067" s="2329">
        <v>178.58060176851399</v>
      </c>
      <c r="Y1067" s="2330"/>
      <c r="Z1067" s="2333">
        <v>5305</v>
      </c>
      <c r="AA1067" s="2326">
        <v>2203.5160602871401</v>
      </c>
      <c r="AB1067" s="2331"/>
      <c r="AC1067" s="2332">
        <v>5305</v>
      </c>
      <c r="AD1067" s="2329">
        <v>142.00728850928999</v>
      </c>
      <c r="AE1067" s="2330"/>
      <c r="AF1067" s="2334">
        <v>5305</v>
      </c>
      <c r="AG1067" s="2335">
        <f t="shared" si="34"/>
        <v>1943.1024012926796</v>
      </c>
      <c r="AH1067" s="2336"/>
      <c r="AI1067" s="2334">
        <v>5305</v>
      </c>
      <c r="AJ1067" s="2337">
        <f t="shared" si="35"/>
        <v>135.25666576917578</v>
      </c>
    </row>
    <row r="1068" spans="2:36" x14ac:dyDescent="0.25">
      <c r="B1068" s="2325">
        <v>5310</v>
      </c>
      <c r="C1068" s="2326">
        <v>1392.9184755153301</v>
      </c>
      <c r="D1068" s="2327"/>
      <c r="E1068" s="2328">
        <v>5310</v>
      </c>
      <c r="F1068" s="2329">
        <v>125.17839974561601</v>
      </c>
      <c r="G1068" s="2330"/>
      <c r="H1068" s="2325">
        <v>5310</v>
      </c>
      <c r="I1068" s="2326">
        <v>954.32482686090702</v>
      </c>
      <c r="J1068" s="2331"/>
      <c r="K1068" s="2328">
        <v>5310</v>
      </c>
      <c r="L1068" s="2329">
        <v>104.420180617868</v>
      </c>
      <c r="M1068" s="2330"/>
      <c r="N1068" s="2325">
        <v>5310</v>
      </c>
      <c r="O1068" s="2326">
        <v>1599.0405935403001</v>
      </c>
      <c r="P1068" s="2331"/>
      <c r="Q1068" s="2328">
        <v>5310</v>
      </c>
      <c r="R1068" s="2329">
        <v>126.094365725619</v>
      </c>
      <c r="S1068" s="2330"/>
      <c r="T1068" s="2325">
        <v>5310</v>
      </c>
      <c r="U1068" s="2326">
        <v>3565.6926089521298</v>
      </c>
      <c r="V1068" s="2331"/>
      <c r="W1068" s="2332">
        <v>5310</v>
      </c>
      <c r="X1068" s="2329">
        <v>178.57977488141401</v>
      </c>
      <c r="Y1068" s="2330"/>
      <c r="Z1068" s="2333">
        <v>5310</v>
      </c>
      <c r="AA1068" s="2326">
        <v>2203.6091387904398</v>
      </c>
      <c r="AB1068" s="2331"/>
      <c r="AC1068" s="2332">
        <v>5310</v>
      </c>
      <c r="AD1068" s="2329">
        <v>142.009220287685</v>
      </c>
      <c r="AE1068" s="2330"/>
      <c r="AF1068" s="2334">
        <v>5310</v>
      </c>
      <c r="AG1068" s="2335">
        <f t="shared" si="34"/>
        <v>1943.1171287318211</v>
      </c>
      <c r="AH1068" s="2336"/>
      <c r="AI1068" s="2334">
        <v>5310</v>
      </c>
      <c r="AJ1068" s="2337">
        <f t="shared" si="35"/>
        <v>135.25638825164043</v>
      </c>
    </row>
    <row r="1069" spans="2:36" x14ac:dyDescent="0.25">
      <c r="B1069" s="2325">
        <v>5315</v>
      </c>
      <c r="C1069" s="2326">
        <v>1392.9158683534399</v>
      </c>
      <c r="D1069" s="2327"/>
      <c r="E1069" s="2328">
        <v>5315</v>
      </c>
      <c r="F1069" s="2329">
        <v>125.177517998594</v>
      </c>
      <c r="G1069" s="2330"/>
      <c r="H1069" s="2325">
        <v>5315</v>
      </c>
      <c r="I1069" s="2326">
        <v>954.32043037638698</v>
      </c>
      <c r="J1069" s="2331"/>
      <c r="K1069" s="2328">
        <v>5315</v>
      </c>
      <c r="L1069" s="2329">
        <v>104.41940358491701</v>
      </c>
      <c r="M1069" s="2330"/>
      <c r="N1069" s="2325">
        <v>5315</v>
      </c>
      <c r="O1069" s="2326">
        <v>1599.03761190564</v>
      </c>
      <c r="P1069" s="2331"/>
      <c r="Q1069" s="2328">
        <v>5315</v>
      </c>
      <c r="R1069" s="2329">
        <v>126.093532026622</v>
      </c>
      <c r="S1069" s="2330"/>
      <c r="T1069" s="2325">
        <v>5315</v>
      </c>
      <c r="U1069" s="2326">
        <v>3565.6831529256101</v>
      </c>
      <c r="V1069" s="2331"/>
      <c r="W1069" s="2332">
        <v>5315</v>
      </c>
      <c r="X1069" s="2329">
        <v>178.578947994315</v>
      </c>
      <c r="Y1069" s="2330"/>
      <c r="Z1069" s="2333">
        <v>5315</v>
      </c>
      <c r="AA1069" s="2326">
        <v>2203.70221729374</v>
      </c>
      <c r="AB1069" s="2331"/>
      <c r="AC1069" s="2332">
        <v>5315</v>
      </c>
      <c r="AD1069" s="2329">
        <v>142.01115206608</v>
      </c>
      <c r="AE1069" s="2330"/>
      <c r="AF1069" s="2334">
        <v>5315</v>
      </c>
      <c r="AG1069" s="2335">
        <f t="shared" si="34"/>
        <v>1943.1318561709636</v>
      </c>
      <c r="AH1069" s="2336"/>
      <c r="AI1069" s="2334">
        <v>5315</v>
      </c>
      <c r="AJ1069" s="2337">
        <f t="shared" si="35"/>
        <v>135.25611073410559</v>
      </c>
    </row>
    <row r="1070" spans="2:36" x14ac:dyDescent="0.25">
      <c r="B1070" s="2325">
        <v>5320</v>
      </c>
      <c r="C1070" s="2326">
        <v>1392.91326119155</v>
      </c>
      <c r="D1070" s="2327"/>
      <c r="E1070" s="2328">
        <v>5320</v>
      </c>
      <c r="F1070" s="2329">
        <v>125.176636251571</v>
      </c>
      <c r="G1070" s="2330"/>
      <c r="H1070" s="2325">
        <v>5320</v>
      </c>
      <c r="I1070" s="2326">
        <v>954.31603389186603</v>
      </c>
      <c r="J1070" s="2331"/>
      <c r="K1070" s="2328">
        <v>5320</v>
      </c>
      <c r="L1070" s="2329">
        <v>104.418626551965</v>
      </c>
      <c r="M1070" s="2330"/>
      <c r="N1070" s="2325">
        <v>5320</v>
      </c>
      <c r="O1070" s="2326">
        <v>1599.03463027098</v>
      </c>
      <c r="P1070" s="2331"/>
      <c r="Q1070" s="2328">
        <v>5320</v>
      </c>
      <c r="R1070" s="2329">
        <v>126.092698327625</v>
      </c>
      <c r="S1070" s="2330"/>
      <c r="T1070" s="2325">
        <v>5320</v>
      </c>
      <c r="U1070" s="2326">
        <v>3565.6736968990999</v>
      </c>
      <c r="V1070" s="2331"/>
      <c r="W1070" s="2332">
        <v>5320</v>
      </c>
      <c r="X1070" s="2329">
        <v>178.578121107215</v>
      </c>
      <c r="Y1070" s="2330"/>
      <c r="Z1070" s="2333">
        <v>5320</v>
      </c>
      <c r="AA1070" s="2326">
        <v>2203.7952957970401</v>
      </c>
      <c r="AB1070" s="2331"/>
      <c r="AC1070" s="2332">
        <v>5320</v>
      </c>
      <c r="AD1070" s="2329">
        <v>142.01308384447401</v>
      </c>
      <c r="AE1070" s="2330"/>
      <c r="AF1070" s="2334">
        <v>5320</v>
      </c>
      <c r="AG1070" s="2335">
        <f t="shared" si="34"/>
        <v>1943.1465836101074</v>
      </c>
      <c r="AH1070" s="2336"/>
      <c r="AI1070" s="2334">
        <v>5320</v>
      </c>
      <c r="AJ1070" s="2337">
        <f t="shared" si="35"/>
        <v>135.25583321657001</v>
      </c>
    </row>
    <row r="1071" spans="2:36" x14ac:dyDescent="0.25">
      <c r="B1071" s="2325">
        <v>5325</v>
      </c>
      <c r="C1071" s="2326">
        <v>1392.91065402966</v>
      </c>
      <c r="D1071" s="2327"/>
      <c r="E1071" s="2328">
        <v>5325</v>
      </c>
      <c r="F1071" s="2329">
        <v>125.175754504548</v>
      </c>
      <c r="G1071" s="2330"/>
      <c r="H1071" s="2325">
        <v>5325</v>
      </c>
      <c r="I1071" s="2326">
        <v>954.31163740734598</v>
      </c>
      <c r="J1071" s="2331"/>
      <c r="K1071" s="2328">
        <v>5325</v>
      </c>
      <c r="L1071" s="2329">
        <v>104.417849519014</v>
      </c>
      <c r="M1071" s="2330"/>
      <c r="N1071" s="2325">
        <v>5325</v>
      </c>
      <c r="O1071" s="2326">
        <v>1599.0316486363099</v>
      </c>
      <c r="P1071" s="2331"/>
      <c r="Q1071" s="2328">
        <v>5325</v>
      </c>
      <c r="R1071" s="2329">
        <v>126.091864628628</v>
      </c>
      <c r="S1071" s="2330"/>
      <c r="T1071" s="2325">
        <v>5325</v>
      </c>
      <c r="U1071" s="2326">
        <v>3565.6642408725802</v>
      </c>
      <c r="V1071" s="2331"/>
      <c r="W1071" s="2332">
        <v>5325</v>
      </c>
      <c r="X1071" s="2329">
        <v>178.57729422011599</v>
      </c>
      <c r="Y1071" s="2330"/>
      <c r="Z1071" s="2333">
        <v>5325</v>
      </c>
      <c r="AA1071" s="2326">
        <v>2203.8883743003498</v>
      </c>
      <c r="AB1071" s="2331"/>
      <c r="AC1071" s="2332">
        <v>5325</v>
      </c>
      <c r="AD1071" s="2329">
        <v>142.01501562286899</v>
      </c>
      <c r="AE1071" s="2330"/>
      <c r="AF1071" s="2334">
        <v>5325</v>
      </c>
      <c r="AG1071" s="2335">
        <f t="shared" si="34"/>
        <v>1943.1613110492494</v>
      </c>
      <c r="AH1071" s="2336"/>
      <c r="AI1071" s="2334">
        <v>5325</v>
      </c>
      <c r="AJ1071" s="2337">
        <f t="shared" si="35"/>
        <v>135.255555699035</v>
      </c>
    </row>
    <row r="1072" spans="2:36" x14ac:dyDescent="0.25">
      <c r="B1072" s="2325">
        <v>5330</v>
      </c>
      <c r="C1072" s="2326">
        <v>1392.9080468677701</v>
      </c>
      <c r="D1072" s="2327"/>
      <c r="E1072" s="2328">
        <v>5330</v>
      </c>
      <c r="F1072" s="2329">
        <v>125.174872757526</v>
      </c>
      <c r="G1072" s="2330"/>
      <c r="H1072" s="2325">
        <v>5330</v>
      </c>
      <c r="I1072" s="2326">
        <v>954.30724092282605</v>
      </c>
      <c r="J1072" s="2331"/>
      <c r="K1072" s="2328">
        <v>5330</v>
      </c>
      <c r="L1072" s="2329">
        <v>104.41707248606301</v>
      </c>
      <c r="M1072" s="2330"/>
      <c r="N1072" s="2325">
        <v>5330</v>
      </c>
      <c r="O1072" s="2326">
        <v>1599.0286670016501</v>
      </c>
      <c r="P1072" s="2331"/>
      <c r="Q1072" s="2328">
        <v>5330</v>
      </c>
      <c r="R1072" s="2329">
        <v>126.09103092962999</v>
      </c>
      <c r="S1072" s="2330"/>
      <c r="T1072" s="2325">
        <v>5330</v>
      </c>
      <c r="U1072" s="2326">
        <v>3565.65478484606</v>
      </c>
      <c r="V1072" s="2331"/>
      <c r="W1072" s="2332">
        <v>5330</v>
      </c>
      <c r="X1072" s="2329">
        <v>178.57646733301601</v>
      </c>
      <c r="Y1072" s="2330"/>
      <c r="Z1072" s="2333">
        <v>5330</v>
      </c>
      <c r="AA1072" s="2326">
        <v>2203.98145280365</v>
      </c>
      <c r="AB1072" s="2331"/>
      <c r="AC1072" s="2332">
        <v>5330</v>
      </c>
      <c r="AD1072" s="2329">
        <v>142.01694740126399</v>
      </c>
      <c r="AE1072" s="2330"/>
      <c r="AF1072" s="2334">
        <v>5330</v>
      </c>
      <c r="AG1072" s="2335">
        <f t="shared" si="34"/>
        <v>1943.176038488391</v>
      </c>
      <c r="AH1072" s="2336"/>
      <c r="AI1072" s="2334">
        <v>5330</v>
      </c>
      <c r="AJ1072" s="2337">
        <f t="shared" si="35"/>
        <v>135.25527818149982</v>
      </c>
    </row>
    <row r="1073" spans="2:36" x14ac:dyDescent="0.25">
      <c r="B1073" s="2325">
        <v>5335</v>
      </c>
      <c r="C1073" s="2326">
        <v>1392.9054397058801</v>
      </c>
      <c r="D1073" s="2327"/>
      <c r="E1073" s="2328">
        <v>5335</v>
      </c>
      <c r="F1073" s="2329">
        <v>125.173991010503</v>
      </c>
      <c r="G1073" s="2330"/>
      <c r="H1073" s="2325">
        <v>5335</v>
      </c>
      <c r="I1073" s="2326">
        <v>954.30284443830499</v>
      </c>
      <c r="J1073" s="2331"/>
      <c r="K1073" s="2328">
        <v>5335</v>
      </c>
      <c r="L1073" s="2329">
        <v>104.416295453111</v>
      </c>
      <c r="M1073" s="2330"/>
      <c r="N1073" s="2325">
        <v>5335</v>
      </c>
      <c r="O1073" s="2326">
        <v>1599.02568536699</v>
      </c>
      <c r="P1073" s="2331"/>
      <c r="Q1073" s="2328">
        <v>5335</v>
      </c>
      <c r="R1073" s="2329">
        <v>126.090197230633</v>
      </c>
      <c r="S1073" s="2330"/>
      <c r="T1073" s="2325">
        <v>5335</v>
      </c>
      <c r="U1073" s="2326">
        <v>3565.6453288195498</v>
      </c>
      <c r="V1073" s="2331"/>
      <c r="W1073" s="2332">
        <v>5335</v>
      </c>
      <c r="X1073" s="2329">
        <v>178.575640445917</v>
      </c>
      <c r="Y1073" s="2330"/>
      <c r="Z1073" s="2333">
        <v>5335</v>
      </c>
      <c r="AA1073" s="2326">
        <v>2204.0745313069501</v>
      </c>
      <c r="AB1073" s="2331"/>
      <c r="AC1073" s="2332">
        <v>5335</v>
      </c>
      <c r="AD1073" s="2329">
        <v>142.018879179659</v>
      </c>
      <c r="AE1073" s="2330"/>
      <c r="AF1073" s="2334">
        <v>5335</v>
      </c>
      <c r="AG1073" s="2335">
        <f t="shared" si="34"/>
        <v>1943.1907659275348</v>
      </c>
      <c r="AH1073" s="2336"/>
      <c r="AI1073" s="2334">
        <v>5335</v>
      </c>
      <c r="AJ1073" s="2337">
        <f t="shared" si="35"/>
        <v>135.25500066396461</v>
      </c>
    </row>
    <row r="1074" spans="2:36" x14ac:dyDescent="0.25">
      <c r="B1074" s="2325">
        <v>5340</v>
      </c>
      <c r="C1074" s="2326">
        <v>1392.9028325439899</v>
      </c>
      <c r="D1074" s="2327"/>
      <c r="E1074" s="2328">
        <v>5340</v>
      </c>
      <c r="F1074" s="2329">
        <v>125.17310926348</v>
      </c>
      <c r="G1074" s="2330"/>
      <c r="H1074" s="2325">
        <v>5340</v>
      </c>
      <c r="I1074" s="2326">
        <v>954.29844795378494</v>
      </c>
      <c r="J1074" s="2331"/>
      <c r="K1074" s="2328">
        <v>5340</v>
      </c>
      <c r="L1074" s="2329">
        <v>104.41551842016</v>
      </c>
      <c r="M1074" s="2330"/>
      <c r="N1074" s="2325">
        <v>5340</v>
      </c>
      <c r="O1074" s="2326">
        <v>1599.02270373232</v>
      </c>
      <c r="P1074" s="2331"/>
      <c r="Q1074" s="2328">
        <v>5340</v>
      </c>
      <c r="R1074" s="2329">
        <v>126.089363531636</v>
      </c>
      <c r="S1074" s="2330"/>
      <c r="T1074" s="2325">
        <v>5340</v>
      </c>
      <c r="U1074" s="2326">
        <v>3565.6358727930301</v>
      </c>
      <c r="V1074" s="2331"/>
      <c r="W1074" s="2332">
        <v>5340</v>
      </c>
      <c r="X1074" s="2329">
        <v>178.574813558817</v>
      </c>
      <c r="Y1074" s="2330"/>
      <c r="Z1074" s="2333">
        <v>5340</v>
      </c>
      <c r="AA1074" s="2326">
        <v>2204.1676098102498</v>
      </c>
      <c r="AB1074" s="2331"/>
      <c r="AC1074" s="2332">
        <v>5340</v>
      </c>
      <c r="AD1074" s="2329">
        <v>142.020810958054</v>
      </c>
      <c r="AE1074" s="2330"/>
      <c r="AF1074" s="2334">
        <v>5340</v>
      </c>
      <c r="AG1074" s="2335">
        <f t="shared" si="34"/>
        <v>1943.205493366675</v>
      </c>
      <c r="AH1074" s="2336"/>
      <c r="AI1074" s="2334">
        <v>5340</v>
      </c>
      <c r="AJ1074" s="2337">
        <f t="shared" si="35"/>
        <v>135.2547231464294</v>
      </c>
    </row>
    <row r="1075" spans="2:36" x14ac:dyDescent="0.25">
      <c r="B1075" s="2325">
        <v>5345</v>
      </c>
      <c r="C1075" s="2326">
        <v>1392.9002253821</v>
      </c>
      <c r="D1075" s="2327"/>
      <c r="E1075" s="2328">
        <v>5345</v>
      </c>
      <c r="F1075" s="2329">
        <v>125.17222751645799</v>
      </c>
      <c r="G1075" s="2330"/>
      <c r="H1075" s="2325">
        <v>5345</v>
      </c>
      <c r="I1075" s="2326">
        <v>954.29405146926501</v>
      </c>
      <c r="J1075" s="2331"/>
      <c r="K1075" s="2328">
        <v>5345</v>
      </c>
      <c r="L1075" s="2329">
        <v>104.41474138720901</v>
      </c>
      <c r="M1075" s="2330"/>
      <c r="N1075" s="2325">
        <v>5345</v>
      </c>
      <c r="O1075" s="2326">
        <v>1599.01972209766</v>
      </c>
      <c r="P1075" s="2331"/>
      <c r="Q1075" s="2328">
        <v>5345</v>
      </c>
      <c r="R1075" s="2329">
        <v>126.088529832639</v>
      </c>
      <c r="S1075" s="2330"/>
      <c r="T1075" s="2325">
        <v>5345</v>
      </c>
      <c r="U1075" s="2326">
        <v>3565.6264167665099</v>
      </c>
      <c r="V1075" s="2331"/>
      <c r="W1075" s="2332">
        <v>5345</v>
      </c>
      <c r="X1075" s="2329">
        <v>178.57398667171799</v>
      </c>
      <c r="Y1075" s="2330"/>
      <c r="Z1075" s="2333">
        <v>5345</v>
      </c>
      <c r="AA1075" s="2326">
        <v>2204.26068831355</v>
      </c>
      <c r="AB1075" s="2331"/>
      <c r="AC1075" s="2332">
        <v>5345</v>
      </c>
      <c r="AD1075" s="2329">
        <v>142.022742736449</v>
      </c>
      <c r="AE1075" s="2330"/>
      <c r="AF1075" s="2334">
        <v>5345</v>
      </c>
      <c r="AG1075" s="2335">
        <f t="shared" si="34"/>
        <v>1943.220220805817</v>
      </c>
      <c r="AH1075" s="2336"/>
      <c r="AI1075" s="2334">
        <v>5345</v>
      </c>
      <c r="AJ1075" s="2337">
        <f t="shared" si="35"/>
        <v>135.25444562889459</v>
      </c>
    </row>
    <row r="1076" spans="2:36" x14ac:dyDescent="0.25">
      <c r="B1076" s="2325">
        <v>5350</v>
      </c>
      <c r="C1076" s="2326">
        <v>1392.89761822021</v>
      </c>
      <c r="D1076" s="2327"/>
      <c r="E1076" s="2328">
        <v>5350</v>
      </c>
      <c r="F1076" s="2329">
        <v>125.17134576943501</v>
      </c>
      <c r="G1076" s="2330"/>
      <c r="H1076" s="2325">
        <v>5350</v>
      </c>
      <c r="I1076" s="2326">
        <v>954.28965498474395</v>
      </c>
      <c r="J1076" s="2331"/>
      <c r="K1076" s="2328">
        <v>5350</v>
      </c>
      <c r="L1076" s="2329">
        <v>104.413964354257</v>
      </c>
      <c r="M1076" s="2330"/>
      <c r="N1076" s="2325">
        <v>5350</v>
      </c>
      <c r="O1076" s="2326">
        <v>1599.0167404629999</v>
      </c>
      <c r="P1076" s="2331"/>
      <c r="Q1076" s="2328">
        <v>5350</v>
      </c>
      <c r="R1076" s="2329">
        <v>126.087696133641</v>
      </c>
      <c r="S1076" s="2330"/>
      <c r="T1076" s="2325">
        <v>5350</v>
      </c>
      <c r="U1076" s="2326">
        <v>3565.6169607399902</v>
      </c>
      <c r="V1076" s="2331"/>
      <c r="W1076" s="2332">
        <v>5350</v>
      </c>
      <c r="X1076" s="2329">
        <v>178.57315978461801</v>
      </c>
      <c r="Y1076" s="2330"/>
      <c r="Z1076" s="2333">
        <v>5350</v>
      </c>
      <c r="AA1076" s="2326">
        <v>2204.3537668168601</v>
      </c>
      <c r="AB1076" s="2331"/>
      <c r="AC1076" s="2332">
        <v>5350</v>
      </c>
      <c r="AD1076" s="2329">
        <v>142.02467451484401</v>
      </c>
      <c r="AE1076" s="2330"/>
      <c r="AF1076" s="2334">
        <v>5350</v>
      </c>
      <c r="AG1076" s="2335">
        <f t="shared" si="34"/>
        <v>1943.2349482449608</v>
      </c>
      <c r="AH1076" s="2336"/>
      <c r="AI1076" s="2334">
        <v>5350</v>
      </c>
      <c r="AJ1076" s="2337">
        <f t="shared" si="35"/>
        <v>135.25416811135901</v>
      </c>
    </row>
    <row r="1077" spans="2:36" x14ac:dyDescent="0.25">
      <c r="B1077" s="2325">
        <v>5355</v>
      </c>
      <c r="C1077" s="2326">
        <v>1392.8950110583201</v>
      </c>
      <c r="D1077" s="2327"/>
      <c r="E1077" s="2328">
        <v>5355</v>
      </c>
      <c r="F1077" s="2329">
        <v>125.17046402241201</v>
      </c>
      <c r="G1077" s="2330"/>
      <c r="H1077" s="2325">
        <v>5355</v>
      </c>
      <c r="I1077" s="2326">
        <v>954.28525850022402</v>
      </c>
      <c r="J1077" s="2331"/>
      <c r="K1077" s="2328">
        <v>5355</v>
      </c>
      <c r="L1077" s="2329">
        <v>104.413187321306</v>
      </c>
      <c r="M1077" s="2330"/>
      <c r="N1077" s="2325">
        <v>5355</v>
      </c>
      <c r="O1077" s="2326">
        <v>1599.0137588283301</v>
      </c>
      <c r="P1077" s="2331"/>
      <c r="Q1077" s="2328">
        <v>5355</v>
      </c>
      <c r="R1077" s="2329">
        <v>126.086862434644</v>
      </c>
      <c r="S1077" s="2330"/>
      <c r="T1077" s="2325">
        <v>5355</v>
      </c>
      <c r="U1077" s="2326">
        <v>3565.60750471348</v>
      </c>
      <c r="V1077" s="2331"/>
      <c r="W1077" s="2332">
        <v>5355</v>
      </c>
      <c r="X1077" s="2329">
        <v>178.572332897519</v>
      </c>
      <c r="Y1077" s="2330"/>
      <c r="Z1077" s="2333">
        <v>5355</v>
      </c>
      <c r="AA1077" s="2326">
        <v>2204.4468453201598</v>
      </c>
      <c r="AB1077" s="2331"/>
      <c r="AC1077" s="2332">
        <v>5355</v>
      </c>
      <c r="AD1077" s="2329">
        <v>142.02660629323901</v>
      </c>
      <c r="AE1077" s="2330"/>
      <c r="AF1077" s="2334">
        <v>5355</v>
      </c>
      <c r="AG1077" s="2335">
        <f t="shared" si="34"/>
        <v>1943.2496756841028</v>
      </c>
      <c r="AH1077" s="2336"/>
      <c r="AI1077" s="2334">
        <v>5355</v>
      </c>
      <c r="AJ1077" s="2337">
        <f t="shared" si="35"/>
        <v>135.253890593824</v>
      </c>
    </row>
    <row r="1078" spans="2:36" x14ac:dyDescent="0.25">
      <c r="B1078" s="2325">
        <v>5360</v>
      </c>
      <c r="C1078" s="2326">
        <v>1392.8924038964301</v>
      </c>
      <c r="D1078" s="2327"/>
      <c r="E1078" s="2328">
        <v>5360</v>
      </c>
      <c r="F1078" s="2329">
        <v>125.16958227539</v>
      </c>
      <c r="G1078" s="2330"/>
      <c r="H1078" s="2325">
        <v>5360</v>
      </c>
      <c r="I1078" s="2326">
        <v>954.28086201570397</v>
      </c>
      <c r="J1078" s="2331"/>
      <c r="K1078" s="2328">
        <v>5360</v>
      </c>
      <c r="L1078" s="2329">
        <v>104.412410288354</v>
      </c>
      <c r="M1078" s="2330"/>
      <c r="N1078" s="2325">
        <v>5360</v>
      </c>
      <c r="O1078" s="2326">
        <v>1599.01077719367</v>
      </c>
      <c r="P1078" s="2331"/>
      <c r="Q1078" s="2328">
        <v>5360</v>
      </c>
      <c r="R1078" s="2329">
        <v>126.08602873564701</v>
      </c>
      <c r="S1078" s="2330"/>
      <c r="T1078" s="2325">
        <v>5360</v>
      </c>
      <c r="U1078" s="2326">
        <v>3565.5980486869598</v>
      </c>
      <c r="V1078" s="2331"/>
      <c r="W1078" s="2332">
        <v>5360</v>
      </c>
      <c r="X1078" s="2329">
        <v>178.571506010419</v>
      </c>
      <c r="Y1078" s="2330"/>
      <c r="Z1078" s="2333">
        <v>5360</v>
      </c>
      <c r="AA1078" s="2326">
        <v>2204.53992382346</v>
      </c>
      <c r="AB1078" s="2331"/>
      <c r="AC1078" s="2332">
        <v>5360</v>
      </c>
      <c r="AD1078" s="2329">
        <v>142.02853807163399</v>
      </c>
      <c r="AE1078" s="2330"/>
      <c r="AF1078" s="2334">
        <v>5360</v>
      </c>
      <c r="AG1078" s="2335">
        <f t="shared" si="34"/>
        <v>1943.2644031232448</v>
      </c>
      <c r="AH1078" s="2336"/>
      <c r="AI1078" s="2334">
        <v>5360</v>
      </c>
      <c r="AJ1078" s="2337">
        <f t="shared" si="35"/>
        <v>135.25361307628879</v>
      </c>
    </row>
    <row r="1079" spans="2:36" x14ac:dyDescent="0.25">
      <c r="B1079" s="2325">
        <v>5365</v>
      </c>
      <c r="C1079" s="2326">
        <v>1392.8897967345399</v>
      </c>
      <c r="D1079" s="2327"/>
      <c r="E1079" s="2328">
        <v>5365</v>
      </c>
      <c r="F1079" s="2329">
        <v>125.168700528367</v>
      </c>
      <c r="G1079" s="2330"/>
      <c r="H1079" s="2325">
        <v>5365</v>
      </c>
      <c r="I1079" s="2326">
        <v>954.27646553118302</v>
      </c>
      <c r="J1079" s="2331"/>
      <c r="K1079" s="2328">
        <v>5365</v>
      </c>
      <c r="L1079" s="2329">
        <v>104.411633255403</v>
      </c>
      <c r="M1079" s="2330"/>
      <c r="N1079" s="2325">
        <v>5365</v>
      </c>
      <c r="O1079" s="2326">
        <v>1599.00779555901</v>
      </c>
      <c r="P1079" s="2331"/>
      <c r="Q1079" s="2328">
        <v>5365</v>
      </c>
      <c r="R1079" s="2329">
        <v>126.08519503665001</v>
      </c>
      <c r="S1079" s="2330"/>
      <c r="T1079" s="2325">
        <v>5365</v>
      </c>
      <c r="U1079" s="2326">
        <v>3565.5885926604401</v>
      </c>
      <c r="V1079" s="2331"/>
      <c r="W1079" s="2332">
        <v>5365</v>
      </c>
      <c r="X1079" s="2329">
        <v>178.57067912331999</v>
      </c>
      <c r="Y1079" s="2330"/>
      <c r="Z1079" s="2333">
        <v>5365</v>
      </c>
      <c r="AA1079" s="2326">
        <v>2204.6330023267601</v>
      </c>
      <c r="AB1079" s="2331"/>
      <c r="AC1079" s="2332">
        <v>5365</v>
      </c>
      <c r="AD1079" s="2329">
        <v>142.03046985002899</v>
      </c>
      <c r="AE1079" s="2330"/>
      <c r="AF1079" s="2334">
        <v>5365</v>
      </c>
      <c r="AG1079" s="2335">
        <f t="shared" si="34"/>
        <v>1943.2791305623869</v>
      </c>
      <c r="AH1079" s="2336"/>
      <c r="AI1079" s="2334">
        <v>5365</v>
      </c>
      <c r="AJ1079" s="2337">
        <f t="shared" si="35"/>
        <v>135.2533355587538</v>
      </c>
    </row>
    <row r="1080" spans="2:36" x14ac:dyDescent="0.25">
      <c r="B1080" s="2325">
        <v>5370</v>
      </c>
      <c r="C1080" s="2326">
        <v>1392.88718957265</v>
      </c>
      <c r="D1080" s="2327"/>
      <c r="E1080" s="2328">
        <v>5370</v>
      </c>
      <c r="F1080" s="2329">
        <v>125.167818781344</v>
      </c>
      <c r="G1080" s="2330"/>
      <c r="H1080" s="2325">
        <v>5370</v>
      </c>
      <c r="I1080" s="2326">
        <v>954.27206904666298</v>
      </c>
      <c r="J1080" s="2331"/>
      <c r="K1080" s="2328">
        <v>5370</v>
      </c>
      <c r="L1080" s="2329">
        <v>104.410856222452</v>
      </c>
      <c r="M1080" s="2330"/>
      <c r="N1080" s="2325">
        <v>5370</v>
      </c>
      <c r="O1080" s="2326">
        <v>1599.0048139243399</v>
      </c>
      <c r="P1080" s="2331"/>
      <c r="Q1080" s="2328">
        <v>5370</v>
      </c>
      <c r="R1080" s="2329">
        <v>126.084361337652</v>
      </c>
      <c r="S1080" s="2330"/>
      <c r="T1080" s="2325">
        <v>5370</v>
      </c>
      <c r="U1080" s="2326">
        <v>3565.5791366339199</v>
      </c>
      <c r="V1080" s="2331"/>
      <c r="W1080" s="2332">
        <v>5370</v>
      </c>
      <c r="X1080" s="2329">
        <v>178.56985223621999</v>
      </c>
      <c r="Y1080" s="2330"/>
      <c r="Z1080" s="2333">
        <v>5370</v>
      </c>
      <c r="AA1080" s="2326">
        <v>2204.7260808300698</v>
      </c>
      <c r="AB1080" s="2331"/>
      <c r="AC1080" s="2332">
        <v>5370</v>
      </c>
      <c r="AD1080" s="2329">
        <v>142.032401628423</v>
      </c>
      <c r="AE1080" s="2330"/>
      <c r="AF1080" s="2334">
        <v>5370</v>
      </c>
      <c r="AG1080" s="2335">
        <f t="shared" si="34"/>
        <v>1943.2938580015284</v>
      </c>
      <c r="AH1080" s="2336"/>
      <c r="AI1080" s="2334">
        <v>5370</v>
      </c>
      <c r="AJ1080" s="2337">
        <f t="shared" si="35"/>
        <v>135.2530580412182</v>
      </c>
    </row>
    <row r="1081" spans="2:36" x14ac:dyDescent="0.25">
      <c r="B1081" s="2325">
        <v>5375</v>
      </c>
      <c r="C1081" s="2326">
        <v>1392.88458241076</v>
      </c>
      <c r="D1081" s="2327"/>
      <c r="E1081" s="2328">
        <v>5375</v>
      </c>
      <c r="F1081" s="2329">
        <v>125.166937034322</v>
      </c>
      <c r="G1081" s="2330"/>
      <c r="H1081" s="2325">
        <v>5375</v>
      </c>
      <c r="I1081" s="2326">
        <v>954.26767256214202</v>
      </c>
      <c r="J1081" s="2331"/>
      <c r="K1081" s="2328">
        <v>5375</v>
      </c>
      <c r="L1081" s="2329">
        <v>104.4100791895</v>
      </c>
      <c r="M1081" s="2330"/>
      <c r="N1081" s="2325">
        <v>5375</v>
      </c>
      <c r="O1081" s="2326">
        <v>1599.0018322896799</v>
      </c>
      <c r="P1081" s="2331"/>
      <c r="Q1081" s="2328">
        <v>5375</v>
      </c>
      <c r="R1081" s="2329">
        <v>126.083527638655</v>
      </c>
      <c r="S1081" s="2330"/>
      <c r="T1081" s="2325">
        <v>5375</v>
      </c>
      <c r="U1081" s="2326">
        <v>3565.5696806074102</v>
      </c>
      <c r="V1081" s="2331"/>
      <c r="W1081" s="2332">
        <v>5375</v>
      </c>
      <c r="X1081" s="2329">
        <v>178.56902534912101</v>
      </c>
      <c r="Y1081" s="2330"/>
      <c r="Z1081" s="2333">
        <v>5375</v>
      </c>
      <c r="AA1081" s="2326">
        <v>2204.81915933337</v>
      </c>
      <c r="AB1081" s="2331"/>
      <c r="AC1081" s="2332">
        <v>5375</v>
      </c>
      <c r="AD1081" s="2329">
        <v>142.03433340681801</v>
      </c>
      <c r="AE1081" s="2330"/>
      <c r="AF1081" s="2334">
        <v>5375</v>
      </c>
      <c r="AG1081" s="2335">
        <f t="shared" si="34"/>
        <v>1943.3085854406722</v>
      </c>
      <c r="AH1081" s="2336"/>
      <c r="AI1081" s="2334">
        <v>5375</v>
      </c>
      <c r="AJ1081" s="2337">
        <f t="shared" si="35"/>
        <v>135.25278052368321</v>
      </c>
    </row>
    <row r="1082" spans="2:36" x14ac:dyDescent="0.25">
      <c r="B1082" s="2325">
        <v>5380</v>
      </c>
      <c r="C1082" s="2326">
        <v>1392.88197524887</v>
      </c>
      <c r="D1082" s="2327"/>
      <c r="E1082" s="2328">
        <v>5380</v>
      </c>
      <c r="F1082" s="2329">
        <v>125.166055287299</v>
      </c>
      <c r="G1082" s="2330"/>
      <c r="H1082" s="2325">
        <v>5380</v>
      </c>
      <c r="I1082" s="2326">
        <v>954.26327607762198</v>
      </c>
      <c r="J1082" s="2331"/>
      <c r="K1082" s="2328">
        <v>5380</v>
      </c>
      <c r="L1082" s="2329">
        <v>104.409302156549</v>
      </c>
      <c r="M1082" s="2330"/>
      <c r="N1082" s="2325">
        <v>5380</v>
      </c>
      <c r="O1082" s="2326">
        <v>1598.9988506550201</v>
      </c>
      <c r="P1082" s="2331"/>
      <c r="Q1082" s="2328">
        <v>5380</v>
      </c>
      <c r="R1082" s="2329">
        <v>126.082693939658</v>
      </c>
      <c r="S1082" s="2330"/>
      <c r="T1082" s="2325">
        <v>5380</v>
      </c>
      <c r="U1082" s="2326">
        <v>3565.56022458089</v>
      </c>
      <c r="V1082" s="2331"/>
      <c r="W1082" s="2332">
        <v>5380</v>
      </c>
      <c r="X1082" s="2329">
        <v>178.568198462021</v>
      </c>
      <c r="Y1082" s="2330"/>
      <c r="Z1082" s="2333">
        <v>5380</v>
      </c>
      <c r="AA1082" s="2326">
        <v>2204.9122378366701</v>
      </c>
      <c r="AB1082" s="2331"/>
      <c r="AC1082" s="2332">
        <v>5380</v>
      </c>
      <c r="AD1082" s="2329">
        <v>142.03626518521301</v>
      </c>
      <c r="AE1082" s="2330"/>
      <c r="AF1082" s="2334">
        <v>5380</v>
      </c>
      <c r="AG1082" s="2335">
        <f t="shared" si="34"/>
        <v>1943.3233128798142</v>
      </c>
      <c r="AH1082" s="2336"/>
      <c r="AI1082" s="2334">
        <v>5380</v>
      </c>
      <c r="AJ1082" s="2337">
        <f t="shared" si="35"/>
        <v>135.252503006148</v>
      </c>
    </row>
    <row r="1083" spans="2:36" x14ac:dyDescent="0.25">
      <c r="B1083" s="2325">
        <v>5385</v>
      </c>
      <c r="C1083" s="2326">
        <v>1392.8793680869801</v>
      </c>
      <c r="D1083" s="2327"/>
      <c r="E1083" s="2328">
        <v>5385</v>
      </c>
      <c r="F1083" s="2329">
        <v>125.165173540276</v>
      </c>
      <c r="G1083" s="2330"/>
      <c r="H1083" s="2325">
        <v>5385</v>
      </c>
      <c r="I1083" s="2326">
        <v>954.25887959310205</v>
      </c>
      <c r="J1083" s="2331"/>
      <c r="K1083" s="2328">
        <v>5385</v>
      </c>
      <c r="L1083" s="2329">
        <v>104.408525123598</v>
      </c>
      <c r="M1083" s="2330"/>
      <c r="N1083" s="2325">
        <v>5385</v>
      </c>
      <c r="O1083" s="2326">
        <v>1598.99586902035</v>
      </c>
      <c r="P1083" s="2331"/>
      <c r="Q1083" s="2328">
        <v>5385</v>
      </c>
      <c r="R1083" s="2329">
        <v>126.081860240661</v>
      </c>
      <c r="S1083" s="2330"/>
      <c r="T1083" s="2325">
        <v>5385</v>
      </c>
      <c r="U1083" s="2326">
        <v>3565.5507685543698</v>
      </c>
      <c r="V1083" s="2331"/>
      <c r="W1083" s="2332">
        <v>5385</v>
      </c>
      <c r="X1083" s="2329">
        <v>178.56737157492199</v>
      </c>
      <c r="Y1083" s="2330"/>
      <c r="Z1083" s="2333">
        <v>5385</v>
      </c>
      <c r="AA1083" s="2326">
        <v>2205.0053163399698</v>
      </c>
      <c r="AB1083" s="2331"/>
      <c r="AC1083" s="2332">
        <v>5385</v>
      </c>
      <c r="AD1083" s="2329">
        <v>142.03819696360799</v>
      </c>
      <c r="AE1083" s="2330"/>
      <c r="AF1083" s="2334">
        <v>5385</v>
      </c>
      <c r="AG1083" s="2335">
        <f t="shared" si="34"/>
        <v>1943.3380403189542</v>
      </c>
      <c r="AH1083" s="2336"/>
      <c r="AI1083" s="2334">
        <v>5385</v>
      </c>
      <c r="AJ1083" s="2337">
        <f t="shared" si="35"/>
        <v>135.25222548861299</v>
      </c>
    </row>
    <row r="1084" spans="2:36" x14ac:dyDescent="0.25">
      <c r="B1084" s="2325">
        <v>5390</v>
      </c>
      <c r="C1084" s="2326">
        <v>1392.8767609250899</v>
      </c>
      <c r="D1084" s="2327"/>
      <c r="E1084" s="2328">
        <v>5390</v>
      </c>
      <c r="F1084" s="2329">
        <v>125.16429179325399</v>
      </c>
      <c r="G1084" s="2330"/>
      <c r="H1084" s="2325">
        <v>5390</v>
      </c>
      <c r="I1084" s="2326">
        <v>954.25448310858098</v>
      </c>
      <c r="J1084" s="2331"/>
      <c r="K1084" s="2328">
        <v>5390</v>
      </c>
      <c r="L1084" s="2329">
        <v>104.407748090646</v>
      </c>
      <c r="M1084" s="2330"/>
      <c r="N1084" s="2325">
        <v>5390</v>
      </c>
      <c r="O1084" s="2326">
        <v>1598.99288738569</v>
      </c>
      <c r="P1084" s="2331"/>
      <c r="Q1084" s="2328">
        <v>5390</v>
      </c>
      <c r="R1084" s="2329">
        <v>126.08102654166299</v>
      </c>
      <c r="S1084" s="2330"/>
      <c r="T1084" s="2325">
        <v>5390</v>
      </c>
      <c r="U1084" s="2326">
        <v>3565.5413125278601</v>
      </c>
      <c r="V1084" s="2331"/>
      <c r="W1084" s="2332">
        <v>5390</v>
      </c>
      <c r="X1084" s="2329">
        <v>178.56654468782199</v>
      </c>
      <c r="Y1084" s="2330"/>
      <c r="Z1084" s="2333">
        <v>5390</v>
      </c>
      <c r="AA1084" s="2326">
        <v>2205.0983948432699</v>
      </c>
      <c r="AB1084" s="2331"/>
      <c r="AC1084" s="2332">
        <v>5390</v>
      </c>
      <c r="AD1084" s="2329">
        <v>142.04012874200299</v>
      </c>
      <c r="AE1084" s="2330"/>
      <c r="AF1084" s="2334">
        <v>5390</v>
      </c>
      <c r="AG1084" s="2335">
        <f t="shared" si="34"/>
        <v>1943.3527677580983</v>
      </c>
      <c r="AH1084" s="2336"/>
      <c r="AI1084" s="2334">
        <v>5390</v>
      </c>
      <c r="AJ1084" s="2337">
        <f t="shared" si="35"/>
        <v>135.25194797107761</v>
      </c>
    </row>
    <row r="1085" spans="2:36" x14ac:dyDescent="0.25">
      <c r="B1085" s="2325">
        <v>5395</v>
      </c>
      <c r="C1085" s="2326">
        <v>1392.8741537632</v>
      </c>
      <c r="D1085" s="2327"/>
      <c r="E1085" s="2328">
        <v>5395</v>
      </c>
      <c r="F1085" s="2329">
        <v>125.16341004623099</v>
      </c>
      <c r="G1085" s="2330"/>
      <c r="H1085" s="2325">
        <v>5395</v>
      </c>
      <c r="I1085" s="2326">
        <v>954.25008662406105</v>
      </c>
      <c r="J1085" s="2331"/>
      <c r="K1085" s="2328">
        <v>5395</v>
      </c>
      <c r="L1085" s="2329">
        <v>104.406971057695</v>
      </c>
      <c r="M1085" s="2330"/>
      <c r="N1085" s="2325">
        <v>5395</v>
      </c>
      <c r="O1085" s="2326">
        <v>1598.9899057510299</v>
      </c>
      <c r="P1085" s="2331"/>
      <c r="Q1085" s="2328">
        <v>5395</v>
      </c>
      <c r="R1085" s="2329">
        <v>126.08019284266599</v>
      </c>
      <c r="S1085" s="2330"/>
      <c r="T1085" s="2325">
        <v>5395</v>
      </c>
      <c r="U1085" s="2326">
        <v>3565.5318565013399</v>
      </c>
      <c r="V1085" s="2331"/>
      <c r="W1085" s="2332">
        <v>5395</v>
      </c>
      <c r="X1085" s="2329">
        <v>178.56571780072301</v>
      </c>
      <c r="Y1085" s="2330"/>
      <c r="Z1085" s="2333">
        <v>5395</v>
      </c>
      <c r="AA1085" s="2326">
        <v>2205.1914733465801</v>
      </c>
      <c r="AB1085" s="2331"/>
      <c r="AC1085" s="2332">
        <v>5395</v>
      </c>
      <c r="AD1085" s="2329">
        <v>142.042060520398</v>
      </c>
      <c r="AE1085" s="2330"/>
      <c r="AF1085" s="2334">
        <v>5395</v>
      </c>
      <c r="AG1085" s="2335">
        <f t="shared" si="34"/>
        <v>1943.3674951972421</v>
      </c>
      <c r="AH1085" s="2336"/>
      <c r="AI1085" s="2334">
        <v>5395</v>
      </c>
      <c r="AJ1085" s="2337">
        <f t="shared" si="35"/>
        <v>135.25167045354257</v>
      </c>
    </row>
    <row r="1086" spans="2:36" x14ac:dyDescent="0.25">
      <c r="B1086" s="2325">
        <v>5400</v>
      </c>
      <c r="C1086" s="2326">
        <v>1392.87154660131</v>
      </c>
      <c r="D1086" s="2327"/>
      <c r="E1086" s="2328">
        <v>5400</v>
      </c>
      <c r="F1086" s="2329">
        <v>125.16252829920801</v>
      </c>
      <c r="G1086" s="2330"/>
      <c r="H1086" s="2325">
        <v>5400</v>
      </c>
      <c r="I1086" s="2326">
        <v>954.24569013954101</v>
      </c>
      <c r="J1086" s="2331"/>
      <c r="K1086" s="2328">
        <v>5400</v>
      </c>
      <c r="L1086" s="2329">
        <v>104.406194024743</v>
      </c>
      <c r="M1086" s="2330"/>
      <c r="N1086" s="2325">
        <v>5400</v>
      </c>
      <c r="O1086" s="2326">
        <v>1598.9869241163599</v>
      </c>
      <c r="P1086" s="2331"/>
      <c r="Q1086" s="2328">
        <v>5400</v>
      </c>
      <c r="R1086" s="2329">
        <v>126.079359143669</v>
      </c>
      <c r="S1086" s="2330"/>
      <c r="T1086" s="2325">
        <v>5400</v>
      </c>
      <c r="U1086" s="2326">
        <v>3565.5224004748202</v>
      </c>
      <c r="V1086" s="2331"/>
      <c r="W1086" s="2332">
        <v>5400</v>
      </c>
      <c r="X1086" s="2329">
        <v>178.564890913623</v>
      </c>
      <c r="Y1086" s="2330"/>
      <c r="Z1086" s="2333">
        <v>5400</v>
      </c>
      <c r="AA1086" s="2326">
        <v>2205.2845518498798</v>
      </c>
      <c r="AB1086" s="2331"/>
      <c r="AC1086" s="2332">
        <v>5400</v>
      </c>
      <c r="AD1086" s="2329">
        <v>142.043992298793</v>
      </c>
      <c r="AE1086" s="2330"/>
      <c r="AF1086" s="2334">
        <v>5400</v>
      </c>
      <c r="AG1086" s="2335">
        <f t="shared" si="34"/>
        <v>1943.382222636382</v>
      </c>
      <c r="AH1086" s="2336"/>
      <c r="AI1086" s="2334">
        <v>5400</v>
      </c>
      <c r="AJ1086" s="2337">
        <f t="shared" si="35"/>
        <v>135.25139293600722</v>
      </c>
    </row>
    <row r="1087" spans="2:36" x14ac:dyDescent="0.25">
      <c r="B1087" s="2325">
        <v>5405</v>
      </c>
      <c r="C1087" s="2326">
        <v>1392.86893943942</v>
      </c>
      <c r="D1087" s="2327"/>
      <c r="E1087" s="2328">
        <v>5405</v>
      </c>
      <c r="F1087" s="2329">
        <v>125.161646552186</v>
      </c>
      <c r="G1087" s="2330"/>
      <c r="H1087" s="2325">
        <v>5405</v>
      </c>
      <c r="I1087" s="2326">
        <v>954.24129365502097</v>
      </c>
      <c r="J1087" s="2331"/>
      <c r="K1087" s="2328">
        <v>5405</v>
      </c>
      <c r="L1087" s="2329">
        <v>104.40541699179199</v>
      </c>
      <c r="M1087" s="2330"/>
      <c r="N1087" s="2325">
        <v>5405</v>
      </c>
      <c r="O1087" s="2326">
        <v>1598.9839424817001</v>
      </c>
      <c r="P1087" s="2331"/>
      <c r="Q1087" s="2328">
        <v>5405</v>
      </c>
      <c r="R1087" s="2329">
        <v>126.078525444672</v>
      </c>
      <c r="S1087" s="2330"/>
      <c r="T1087" s="2325">
        <v>5405</v>
      </c>
      <c r="U1087" s="2326">
        <v>3565.5129444483</v>
      </c>
      <c r="V1087" s="2331"/>
      <c r="W1087" s="2332">
        <v>5405</v>
      </c>
      <c r="X1087" s="2329">
        <v>178.56406402652399</v>
      </c>
      <c r="Y1087" s="2330"/>
      <c r="Z1087" s="2333">
        <v>5405</v>
      </c>
      <c r="AA1087" s="2326">
        <v>2205.3776303531799</v>
      </c>
      <c r="AB1087" s="2331"/>
      <c r="AC1087" s="2332">
        <v>5405</v>
      </c>
      <c r="AD1087" s="2329">
        <v>142.045924077188</v>
      </c>
      <c r="AE1087" s="2330"/>
      <c r="AF1087" s="2334">
        <v>5405</v>
      </c>
      <c r="AG1087" s="2335">
        <f t="shared" si="34"/>
        <v>1943.396950075524</v>
      </c>
      <c r="AH1087" s="2336"/>
      <c r="AI1087" s="2334">
        <v>5405</v>
      </c>
      <c r="AJ1087" s="2337">
        <f t="shared" si="35"/>
        <v>135.25111541847241</v>
      </c>
    </row>
    <row r="1088" spans="2:36" x14ac:dyDescent="0.25">
      <c r="B1088" s="2325">
        <v>5410</v>
      </c>
      <c r="C1088" s="2326">
        <v>1392.8663322775401</v>
      </c>
      <c r="D1088" s="2327"/>
      <c r="E1088" s="2328">
        <v>5410</v>
      </c>
      <c r="F1088" s="2329">
        <v>125.160764805163</v>
      </c>
      <c r="G1088" s="2330"/>
      <c r="H1088" s="2325">
        <v>5410</v>
      </c>
      <c r="I1088" s="2326">
        <v>954.23689717050001</v>
      </c>
      <c r="J1088" s="2331"/>
      <c r="K1088" s="2328">
        <v>5410</v>
      </c>
      <c r="L1088" s="2329">
        <v>104.404639958841</v>
      </c>
      <c r="M1088" s="2330"/>
      <c r="N1088" s="2325">
        <v>5410</v>
      </c>
      <c r="O1088" s="2326">
        <v>1598.98096084704</v>
      </c>
      <c r="P1088" s="2331"/>
      <c r="Q1088" s="2328">
        <v>5410</v>
      </c>
      <c r="R1088" s="2329">
        <v>126.077691745674</v>
      </c>
      <c r="S1088" s="2330"/>
      <c r="T1088" s="2325">
        <v>5410</v>
      </c>
      <c r="U1088" s="2326">
        <v>3565.5034884217898</v>
      </c>
      <c r="V1088" s="2331"/>
      <c r="W1088" s="2332">
        <v>5410</v>
      </c>
      <c r="X1088" s="2329">
        <v>178.56323713942501</v>
      </c>
      <c r="Y1088" s="2330"/>
      <c r="Z1088" s="2333">
        <v>5410</v>
      </c>
      <c r="AA1088" s="2326">
        <v>2205.4707088564801</v>
      </c>
      <c r="AB1088" s="2331"/>
      <c r="AC1088" s="2332">
        <v>5410</v>
      </c>
      <c r="AD1088" s="2329">
        <v>142.04785585558301</v>
      </c>
      <c r="AE1088" s="2330"/>
      <c r="AF1088" s="2334">
        <v>5410</v>
      </c>
      <c r="AG1088" s="2335">
        <f t="shared" si="34"/>
        <v>1943.4116775146699</v>
      </c>
      <c r="AH1088" s="2336"/>
      <c r="AI1088" s="2334">
        <v>5410</v>
      </c>
      <c r="AJ1088" s="2337">
        <f t="shared" si="35"/>
        <v>135.25083790093723</v>
      </c>
    </row>
    <row r="1089" spans="2:36" x14ac:dyDescent="0.25">
      <c r="B1089" s="2325">
        <v>5415</v>
      </c>
      <c r="C1089" s="2326">
        <v>1392.8637251156499</v>
      </c>
      <c r="D1089" s="2327"/>
      <c r="E1089" s="2328">
        <v>5415</v>
      </c>
      <c r="F1089" s="2329">
        <v>125.15988305814</v>
      </c>
      <c r="G1089" s="2330"/>
      <c r="H1089" s="2325">
        <v>5415</v>
      </c>
      <c r="I1089" s="2326">
        <v>954.23250068597997</v>
      </c>
      <c r="J1089" s="2331"/>
      <c r="K1089" s="2328">
        <v>5415</v>
      </c>
      <c r="L1089" s="2329">
        <v>104.403862925889</v>
      </c>
      <c r="M1089" s="2330"/>
      <c r="N1089" s="2325">
        <v>5415</v>
      </c>
      <c r="O1089" s="2326">
        <v>1598.97797921237</v>
      </c>
      <c r="P1089" s="2331"/>
      <c r="Q1089" s="2328">
        <v>5415</v>
      </c>
      <c r="R1089" s="2329">
        <v>126.076858046677</v>
      </c>
      <c r="S1089" s="2330"/>
      <c r="T1089" s="2325">
        <v>5415</v>
      </c>
      <c r="U1089" s="2326">
        <v>3565.4940323952701</v>
      </c>
      <c r="V1089" s="2331"/>
      <c r="W1089" s="2332">
        <v>5415</v>
      </c>
      <c r="X1089" s="2329">
        <v>178.56241025232501</v>
      </c>
      <c r="Y1089" s="2330"/>
      <c r="Z1089" s="2333">
        <v>5415</v>
      </c>
      <c r="AA1089" s="2326">
        <v>2205.5637873597798</v>
      </c>
      <c r="AB1089" s="2331"/>
      <c r="AC1089" s="2332">
        <v>5415</v>
      </c>
      <c r="AD1089" s="2329">
        <v>142.04978763397801</v>
      </c>
      <c r="AE1089" s="2330"/>
      <c r="AF1089" s="2334">
        <v>5415</v>
      </c>
      <c r="AG1089" s="2335">
        <f t="shared" si="34"/>
        <v>1943.4264049538099</v>
      </c>
      <c r="AH1089" s="2336"/>
      <c r="AI1089" s="2334">
        <v>5415</v>
      </c>
      <c r="AJ1089" s="2337">
        <f t="shared" si="35"/>
        <v>135.25056038340182</v>
      </c>
    </row>
    <row r="1090" spans="2:36" x14ac:dyDescent="0.25">
      <c r="B1090" s="2325">
        <v>5420</v>
      </c>
      <c r="C1090" s="2326">
        <v>1392.86111795376</v>
      </c>
      <c r="D1090" s="2327"/>
      <c r="E1090" s="2328">
        <v>5420</v>
      </c>
      <c r="F1090" s="2329">
        <v>125.159001311118</v>
      </c>
      <c r="G1090" s="2330"/>
      <c r="H1090" s="2325">
        <v>5420</v>
      </c>
      <c r="I1090" s="2326">
        <v>954.22810420145902</v>
      </c>
      <c r="J1090" s="2331"/>
      <c r="K1090" s="2328">
        <v>5420</v>
      </c>
      <c r="L1090" s="2329">
        <v>104.40308589293799</v>
      </c>
      <c r="M1090" s="2330"/>
      <c r="N1090" s="2325">
        <v>5420</v>
      </c>
      <c r="O1090" s="2326">
        <v>1598.9749975777099</v>
      </c>
      <c r="P1090" s="2331"/>
      <c r="Q1090" s="2328">
        <v>5420</v>
      </c>
      <c r="R1090" s="2329">
        <v>126.07602434768</v>
      </c>
      <c r="S1090" s="2330"/>
      <c r="T1090" s="2325">
        <v>5420</v>
      </c>
      <c r="U1090" s="2326">
        <v>3565.4845763687499</v>
      </c>
      <c r="V1090" s="2331"/>
      <c r="W1090" s="2332">
        <v>5420</v>
      </c>
      <c r="X1090" s="2329">
        <v>178.561583365226</v>
      </c>
      <c r="Y1090" s="2330"/>
      <c r="Z1090" s="2333">
        <v>5420</v>
      </c>
      <c r="AA1090" s="2326">
        <v>2205.6568658630899</v>
      </c>
      <c r="AB1090" s="2331"/>
      <c r="AC1090" s="2332">
        <v>5420</v>
      </c>
      <c r="AD1090" s="2329">
        <v>142.05171941237199</v>
      </c>
      <c r="AE1090" s="2330"/>
      <c r="AF1090" s="2334">
        <v>5420</v>
      </c>
      <c r="AG1090" s="2335">
        <f t="shared" si="34"/>
        <v>1943.4411323929537</v>
      </c>
      <c r="AH1090" s="2336"/>
      <c r="AI1090" s="2334">
        <v>5420</v>
      </c>
      <c r="AJ1090" s="2337">
        <f t="shared" si="35"/>
        <v>135.25028286586681</v>
      </c>
    </row>
    <row r="1091" spans="2:36" x14ac:dyDescent="0.25">
      <c r="B1091" s="2325">
        <v>5425</v>
      </c>
      <c r="C1091" s="2326">
        <v>1392.85851079187</v>
      </c>
      <c r="D1091" s="2327"/>
      <c r="E1091" s="2328">
        <v>5425</v>
      </c>
      <c r="F1091" s="2329">
        <v>125.158119564095</v>
      </c>
      <c r="G1091" s="2330"/>
      <c r="H1091" s="2325">
        <v>5425</v>
      </c>
      <c r="I1091" s="2326">
        <v>954.22370771693897</v>
      </c>
      <c r="J1091" s="2331"/>
      <c r="K1091" s="2328">
        <v>5425</v>
      </c>
      <c r="L1091" s="2329">
        <v>104.402308859987</v>
      </c>
      <c r="M1091" s="2330"/>
      <c r="N1091" s="2325">
        <v>5425</v>
      </c>
      <c r="O1091" s="2326">
        <v>1598.9720159430501</v>
      </c>
      <c r="P1091" s="2331"/>
      <c r="Q1091" s="2328">
        <v>5425</v>
      </c>
      <c r="R1091" s="2329">
        <v>126.07519064868301</v>
      </c>
      <c r="S1091" s="2330"/>
      <c r="T1091" s="2325">
        <v>5425</v>
      </c>
      <c r="U1091" s="2326">
        <v>3565.4751203422302</v>
      </c>
      <c r="V1091" s="2331"/>
      <c r="W1091" s="2332">
        <v>5425</v>
      </c>
      <c r="X1091" s="2329">
        <v>178.560756478126</v>
      </c>
      <c r="Y1091" s="2330"/>
      <c r="Z1091" s="2333">
        <v>5425</v>
      </c>
      <c r="AA1091" s="2326">
        <v>2205.7499443663901</v>
      </c>
      <c r="AB1091" s="2331"/>
      <c r="AC1091" s="2332">
        <v>5425</v>
      </c>
      <c r="AD1091" s="2329">
        <v>142.053651190767</v>
      </c>
      <c r="AE1091" s="2330"/>
      <c r="AF1091" s="2334">
        <v>5425</v>
      </c>
      <c r="AG1091" s="2335">
        <f t="shared" si="34"/>
        <v>1943.4558598320959</v>
      </c>
      <c r="AH1091" s="2336"/>
      <c r="AI1091" s="2334">
        <v>5425</v>
      </c>
      <c r="AJ1091" s="2337">
        <f t="shared" si="35"/>
        <v>135.2500053483316</v>
      </c>
    </row>
    <row r="1092" spans="2:36" x14ac:dyDescent="0.25">
      <c r="B1092" s="2325">
        <v>5430</v>
      </c>
      <c r="C1092" s="2326">
        <v>1392.85590362998</v>
      </c>
      <c r="D1092" s="2327"/>
      <c r="E1092" s="2328">
        <v>5430</v>
      </c>
      <c r="F1092" s="2329">
        <v>125.157237817072</v>
      </c>
      <c r="G1092" s="2330"/>
      <c r="H1092" s="2325">
        <v>5430</v>
      </c>
      <c r="I1092" s="2326">
        <v>954.21931123241905</v>
      </c>
      <c r="J1092" s="2331"/>
      <c r="K1092" s="2328">
        <v>5430</v>
      </c>
      <c r="L1092" s="2329">
        <v>104.401531827035</v>
      </c>
      <c r="M1092" s="2330"/>
      <c r="N1092" s="2325">
        <v>5430</v>
      </c>
      <c r="O1092" s="2326">
        <v>1598.9690343083801</v>
      </c>
      <c r="P1092" s="2331"/>
      <c r="Q1092" s="2328">
        <v>5430</v>
      </c>
      <c r="R1092" s="2329">
        <v>126.074356949685</v>
      </c>
      <c r="S1092" s="2330"/>
      <c r="T1092" s="2325">
        <v>5430</v>
      </c>
      <c r="U1092" s="2326">
        <v>3565.46566431572</v>
      </c>
      <c r="V1092" s="2331"/>
      <c r="W1092" s="2332">
        <v>5430</v>
      </c>
      <c r="X1092" s="2329">
        <v>178.55992959102699</v>
      </c>
      <c r="Y1092" s="2330"/>
      <c r="Z1092" s="2333">
        <v>5430</v>
      </c>
      <c r="AA1092" s="2326">
        <v>2205.8430228696898</v>
      </c>
      <c r="AB1092" s="2331"/>
      <c r="AC1092" s="2332">
        <v>5430</v>
      </c>
      <c r="AD1092" s="2329">
        <v>142.055582969162</v>
      </c>
      <c r="AE1092" s="2330"/>
      <c r="AF1092" s="2334">
        <v>5430</v>
      </c>
      <c r="AG1092" s="2335">
        <f t="shared" si="34"/>
        <v>1943.4705872712379</v>
      </c>
      <c r="AH1092" s="2336"/>
      <c r="AI1092" s="2334">
        <v>5430</v>
      </c>
      <c r="AJ1092" s="2337">
        <f t="shared" si="35"/>
        <v>135.24972783079619</v>
      </c>
    </row>
    <row r="1093" spans="2:36" x14ac:dyDescent="0.25">
      <c r="B1093" s="2325">
        <v>5435</v>
      </c>
      <c r="C1093" s="2326">
        <v>1392.8532964680901</v>
      </c>
      <c r="D1093" s="2327"/>
      <c r="E1093" s="2328">
        <v>5435</v>
      </c>
      <c r="F1093" s="2329">
        <v>125.15635607004999</v>
      </c>
      <c r="G1093" s="2330"/>
      <c r="H1093" s="2325">
        <v>5435</v>
      </c>
      <c r="I1093" s="2326">
        <v>954.21491474789798</v>
      </c>
      <c r="J1093" s="2331"/>
      <c r="K1093" s="2328">
        <v>5435</v>
      </c>
      <c r="L1093" s="2329">
        <v>104.40075479408399</v>
      </c>
      <c r="M1093" s="2330"/>
      <c r="N1093" s="2325">
        <v>5435</v>
      </c>
      <c r="O1093" s="2326">
        <v>1598.96605267372</v>
      </c>
      <c r="P1093" s="2331"/>
      <c r="Q1093" s="2328">
        <v>5435</v>
      </c>
      <c r="R1093" s="2329">
        <v>126.073523250688</v>
      </c>
      <c r="S1093" s="2330"/>
      <c r="T1093" s="2325">
        <v>5435</v>
      </c>
      <c r="U1093" s="2326">
        <v>3565.4562082891998</v>
      </c>
      <c r="V1093" s="2331"/>
      <c r="W1093" s="2332">
        <v>5435</v>
      </c>
      <c r="X1093" s="2329">
        <v>178.55910270392701</v>
      </c>
      <c r="Y1093" s="2330"/>
      <c r="Z1093" s="2333">
        <v>5435</v>
      </c>
      <c r="AA1093" s="2326">
        <v>2205.9361013729899</v>
      </c>
      <c r="AB1093" s="2331"/>
      <c r="AC1093" s="2332">
        <v>5435</v>
      </c>
      <c r="AD1093" s="2329">
        <v>142.05751474755701</v>
      </c>
      <c r="AE1093" s="2330"/>
      <c r="AF1093" s="2334">
        <v>5435</v>
      </c>
      <c r="AG1093" s="2335">
        <f t="shared" si="34"/>
        <v>1943.4853147103797</v>
      </c>
      <c r="AH1093" s="2336"/>
      <c r="AI1093" s="2334">
        <v>5435</v>
      </c>
      <c r="AJ1093" s="2337">
        <f t="shared" si="35"/>
        <v>135.24945031326121</v>
      </c>
    </row>
    <row r="1094" spans="2:36" x14ac:dyDescent="0.25">
      <c r="B1094" s="2325">
        <v>5440</v>
      </c>
      <c r="C1094" s="2326">
        <v>1392.8506893061999</v>
      </c>
      <c r="D1094" s="2327"/>
      <c r="E1094" s="2328">
        <v>5440</v>
      </c>
      <c r="F1094" s="2329">
        <v>125.15547432302699</v>
      </c>
      <c r="G1094" s="2330"/>
      <c r="H1094" s="2325">
        <v>5440</v>
      </c>
      <c r="I1094" s="2326">
        <v>954.21051826337805</v>
      </c>
      <c r="J1094" s="2331"/>
      <c r="K1094" s="2328">
        <v>5440</v>
      </c>
      <c r="L1094" s="2329">
        <v>104.399977761133</v>
      </c>
      <c r="M1094" s="2330"/>
      <c r="N1094" s="2325">
        <v>5440</v>
      </c>
      <c r="O1094" s="2326">
        <v>1598.96307103905</v>
      </c>
      <c r="P1094" s="2331"/>
      <c r="Q1094" s="2328">
        <v>5440</v>
      </c>
      <c r="R1094" s="2329">
        <v>126.072689551691</v>
      </c>
      <c r="S1094" s="2330"/>
      <c r="T1094" s="2325">
        <v>5440</v>
      </c>
      <c r="U1094" s="2326">
        <v>3565.4467522626801</v>
      </c>
      <c r="V1094" s="2331"/>
      <c r="W1094" s="2332">
        <v>5440</v>
      </c>
      <c r="X1094" s="2329">
        <v>178.558275816828</v>
      </c>
      <c r="Y1094" s="2330"/>
      <c r="Z1094" s="2333">
        <v>5440</v>
      </c>
      <c r="AA1094" s="2326">
        <v>2206.0291798763001</v>
      </c>
      <c r="AB1094" s="2331"/>
      <c r="AC1094" s="2332">
        <v>5440</v>
      </c>
      <c r="AD1094" s="2329">
        <v>142.05944652595201</v>
      </c>
      <c r="AE1094" s="2330"/>
      <c r="AF1094" s="2334">
        <v>5440</v>
      </c>
      <c r="AG1094" s="2335">
        <f t="shared" si="34"/>
        <v>1943.5000421495217</v>
      </c>
      <c r="AH1094" s="2336"/>
      <c r="AI1094" s="2334">
        <v>5440</v>
      </c>
      <c r="AJ1094" s="2337">
        <f t="shared" si="35"/>
        <v>135.2491727957262</v>
      </c>
    </row>
    <row r="1095" spans="2:36" x14ac:dyDescent="0.25">
      <c r="B1095" s="2325">
        <v>5445</v>
      </c>
      <c r="C1095" s="2326">
        <v>1392.84808214431</v>
      </c>
      <c r="D1095" s="2327"/>
      <c r="E1095" s="2328">
        <v>5445</v>
      </c>
      <c r="F1095" s="2329">
        <v>125.15459257600401</v>
      </c>
      <c r="G1095" s="2330"/>
      <c r="H1095" s="2325">
        <v>5445</v>
      </c>
      <c r="I1095" s="2326">
        <v>954.20612177885801</v>
      </c>
      <c r="J1095" s="2331"/>
      <c r="K1095" s="2328">
        <v>5445</v>
      </c>
      <c r="L1095" s="2329">
        <v>104.399200728181</v>
      </c>
      <c r="M1095" s="2330"/>
      <c r="N1095" s="2325">
        <v>5445</v>
      </c>
      <c r="O1095" s="2326">
        <v>1598.9600894043899</v>
      </c>
      <c r="P1095" s="2331"/>
      <c r="Q1095" s="2328">
        <v>5445</v>
      </c>
      <c r="R1095" s="2329">
        <v>126.071855852694</v>
      </c>
      <c r="S1095" s="2330"/>
      <c r="T1095" s="2325">
        <v>5445</v>
      </c>
      <c r="U1095" s="2326">
        <v>3565.4372962361599</v>
      </c>
      <c r="V1095" s="2331"/>
      <c r="W1095" s="2332">
        <v>5445</v>
      </c>
      <c r="X1095" s="2329">
        <v>178.557448929728</v>
      </c>
      <c r="Y1095" s="2330"/>
      <c r="Z1095" s="2333">
        <v>5445</v>
      </c>
      <c r="AA1095" s="2326">
        <v>2206.1222583796002</v>
      </c>
      <c r="AB1095" s="2331"/>
      <c r="AC1095" s="2332">
        <v>5445</v>
      </c>
      <c r="AD1095" s="2329">
        <v>142.06137830434699</v>
      </c>
      <c r="AE1095" s="2330"/>
      <c r="AF1095" s="2334">
        <v>5445</v>
      </c>
      <c r="AG1095" s="2335">
        <f t="shared" si="34"/>
        <v>1943.5147695886637</v>
      </c>
      <c r="AH1095" s="2336"/>
      <c r="AI1095" s="2334">
        <v>5445</v>
      </c>
      <c r="AJ1095" s="2337">
        <f t="shared" si="35"/>
        <v>135.24889527819082</v>
      </c>
    </row>
    <row r="1096" spans="2:36" x14ac:dyDescent="0.25">
      <c r="B1096" s="2325">
        <v>5450</v>
      </c>
      <c r="C1096" s="2326">
        <v>1392.84547498242</v>
      </c>
      <c r="D1096" s="2327"/>
      <c r="E1096" s="2328">
        <v>5450</v>
      </c>
      <c r="F1096" s="2329">
        <v>125.153710828982</v>
      </c>
      <c r="G1096" s="2330"/>
      <c r="H1096" s="2325">
        <v>5450</v>
      </c>
      <c r="I1096" s="2326">
        <v>954.20172529433705</v>
      </c>
      <c r="J1096" s="2331"/>
      <c r="K1096" s="2328">
        <v>5450</v>
      </c>
      <c r="L1096" s="2329">
        <v>104.39842369522999</v>
      </c>
      <c r="M1096" s="2330"/>
      <c r="N1096" s="2325">
        <v>5450</v>
      </c>
      <c r="O1096" s="2326">
        <v>1598.9571077697301</v>
      </c>
      <c r="P1096" s="2331"/>
      <c r="Q1096" s="2328">
        <v>5450</v>
      </c>
      <c r="R1096" s="2329">
        <v>126.07102215369601</v>
      </c>
      <c r="S1096" s="2330"/>
      <c r="T1096" s="2325">
        <v>5450</v>
      </c>
      <c r="U1096" s="2326">
        <v>3565.4278402096502</v>
      </c>
      <c r="V1096" s="2331"/>
      <c r="W1096" s="2332">
        <v>5450</v>
      </c>
      <c r="X1096" s="2329">
        <v>178.55662204262899</v>
      </c>
      <c r="Y1096" s="2330"/>
      <c r="Z1096" s="2333">
        <v>5450</v>
      </c>
      <c r="AA1096" s="2326">
        <v>2206.2153368828999</v>
      </c>
      <c r="AB1096" s="2331"/>
      <c r="AC1096" s="2332">
        <v>5450</v>
      </c>
      <c r="AD1096" s="2329">
        <v>142.06331008274199</v>
      </c>
      <c r="AE1096" s="2330"/>
      <c r="AF1096" s="2334">
        <v>5450</v>
      </c>
      <c r="AG1096" s="2335">
        <f t="shared" ref="AG1096:AG1100" si="36">AVERAGE(C1096,I1096,O1096,U1096,AA1096)</f>
        <v>1943.5294970278076</v>
      </c>
      <c r="AH1096" s="2336"/>
      <c r="AI1096" s="2334">
        <v>5450</v>
      </c>
      <c r="AJ1096" s="2337">
        <f t="shared" ref="AJ1096:AJ1159" si="37">AVERAGE(F1096,L1096,R1096,X1096,AD1096)</f>
        <v>135.2486177606558</v>
      </c>
    </row>
    <row r="1097" spans="2:36" x14ac:dyDescent="0.25">
      <c r="B1097" s="2325">
        <v>5455</v>
      </c>
      <c r="C1097" s="2326">
        <v>1392.84286782053</v>
      </c>
      <c r="D1097" s="2327"/>
      <c r="E1097" s="2328">
        <v>5455</v>
      </c>
      <c r="F1097" s="2329">
        <v>125.152829081959</v>
      </c>
      <c r="G1097" s="2330"/>
      <c r="H1097" s="2325">
        <v>5455</v>
      </c>
      <c r="I1097" s="2326">
        <v>954.19732880981701</v>
      </c>
      <c r="J1097" s="2331"/>
      <c r="K1097" s="2328">
        <v>5455</v>
      </c>
      <c r="L1097" s="2329">
        <v>104.39764666227801</v>
      </c>
      <c r="M1097" s="2330"/>
      <c r="N1097" s="2325">
        <v>5455</v>
      </c>
      <c r="O1097" s="2326">
        <v>1598.9541261350701</v>
      </c>
      <c r="P1097" s="2331"/>
      <c r="Q1097" s="2328">
        <v>5455</v>
      </c>
      <c r="R1097" s="2329">
        <v>126.07018845469899</v>
      </c>
      <c r="S1097" s="2330"/>
      <c r="T1097" s="2325">
        <v>5455</v>
      </c>
      <c r="U1097" s="2326">
        <v>3565.41838418313</v>
      </c>
      <c r="V1097" s="2331"/>
      <c r="W1097" s="2332">
        <v>5455</v>
      </c>
      <c r="X1097" s="2329">
        <v>178.55579515552901</v>
      </c>
      <c r="Y1097" s="2330"/>
      <c r="Z1097" s="2333">
        <v>5455</v>
      </c>
      <c r="AA1097" s="2326">
        <v>2206.3084153862001</v>
      </c>
      <c r="AB1097" s="2331"/>
      <c r="AC1097" s="2332">
        <v>5455</v>
      </c>
      <c r="AD1097" s="2329">
        <v>142.065241861137</v>
      </c>
      <c r="AE1097" s="2330"/>
      <c r="AF1097" s="2334">
        <v>5455</v>
      </c>
      <c r="AG1097" s="2335">
        <f t="shared" si="36"/>
        <v>1943.5442244669496</v>
      </c>
      <c r="AH1097" s="2336"/>
      <c r="AI1097" s="2334">
        <v>5455</v>
      </c>
      <c r="AJ1097" s="2337">
        <f t="shared" si="37"/>
        <v>135.2483402431204</v>
      </c>
    </row>
    <row r="1098" spans="2:36" x14ac:dyDescent="0.25">
      <c r="B1098" s="2325">
        <v>5460</v>
      </c>
      <c r="C1098" s="2326">
        <v>1392.8402606586401</v>
      </c>
      <c r="D1098" s="2327"/>
      <c r="E1098" s="2328">
        <v>5460</v>
      </c>
      <c r="F1098" s="2329">
        <v>125.151947334936</v>
      </c>
      <c r="G1098" s="2330"/>
      <c r="H1098" s="2325">
        <v>5460</v>
      </c>
      <c r="I1098" s="2326">
        <v>954.19293232529697</v>
      </c>
      <c r="J1098" s="2331"/>
      <c r="K1098" s="2328">
        <v>5460</v>
      </c>
      <c r="L1098" s="2329">
        <v>104.396869629327</v>
      </c>
      <c r="M1098" s="2330"/>
      <c r="N1098" s="2325">
        <v>5460</v>
      </c>
      <c r="O1098" s="2326">
        <v>1598.9511445004</v>
      </c>
      <c r="P1098" s="2331"/>
      <c r="Q1098" s="2328">
        <v>5460</v>
      </c>
      <c r="R1098" s="2329">
        <v>126.06935475570199</v>
      </c>
      <c r="S1098" s="2330"/>
      <c r="T1098" s="2325">
        <v>5460</v>
      </c>
      <c r="U1098" s="2326">
        <v>3565.4089281566098</v>
      </c>
      <c r="V1098" s="2331"/>
      <c r="W1098" s="2332">
        <v>5460</v>
      </c>
      <c r="X1098" s="2329">
        <v>178.55496826843</v>
      </c>
      <c r="Y1098" s="2330"/>
      <c r="Z1098" s="2333">
        <v>5460</v>
      </c>
      <c r="AA1098" s="2326">
        <v>2206.4014938895002</v>
      </c>
      <c r="AB1098" s="2331"/>
      <c r="AC1098" s="2332">
        <v>5460</v>
      </c>
      <c r="AD1098" s="2329">
        <v>142.067173639532</v>
      </c>
      <c r="AE1098" s="2330"/>
      <c r="AF1098" s="2334">
        <v>5460</v>
      </c>
      <c r="AG1098" s="2335">
        <f t="shared" si="36"/>
        <v>1943.5589519060893</v>
      </c>
      <c r="AH1098" s="2336"/>
      <c r="AI1098" s="2334">
        <v>5460</v>
      </c>
      <c r="AJ1098" s="2337">
        <f t="shared" si="37"/>
        <v>135.24806272558538</v>
      </c>
    </row>
    <row r="1099" spans="2:36" x14ac:dyDescent="0.25">
      <c r="B1099" s="2325">
        <v>5465</v>
      </c>
      <c r="C1099" s="2326">
        <v>1392.8376534967499</v>
      </c>
      <c r="D1099" s="2327"/>
      <c r="E1099" s="2328">
        <v>5465</v>
      </c>
      <c r="F1099" s="2329">
        <v>125.151065587913</v>
      </c>
      <c r="G1099" s="2330"/>
      <c r="H1099" s="2325">
        <v>5465</v>
      </c>
      <c r="I1099" s="2326">
        <v>954.18853584077601</v>
      </c>
      <c r="J1099" s="2331"/>
      <c r="K1099" s="2328">
        <v>5465</v>
      </c>
      <c r="L1099" s="2329">
        <v>104.39609259637599</v>
      </c>
      <c r="M1099" s="2330"/>
      <c r="N1099" s="2325">
        <v>5465</v>
      </c>
      <c r="O1099" s="2326">
        <v>1598.94816286574</v>
      </c>
      <c r="P1099" s="2331"/>
      <c r="Q1099" s="2328">
        <v>5465</v>
      </c>
      <c r="R1099" s="2329">
        <v>126.06852105670499</v>
      </c>
      <c r="S1099" s="2330"/>
      <c r="T1099" s="2325">
        <v>5465</v>
      </c>
      <c r="U1099" s="2326">
        <v>3565.3994721301001</v>
      </c>
      <c r="V1099" s="2331"/>
      <c r="W1099" s="2332">
        <v>5465</v>
      </c>
      <c r="X1099" s="2329">
        <v>178.55414138133</v>
      </c>
      <c r="Y1099" s="2330"/>
      <c r="Z1099" s="2333">
        <v>5465</v>
      </c>
      <c r="AA1099" s="2326">
        <v>2206.4945723928099</v>
      </c>
      <c r="AB1099" s="2331"/>
      <c r="AC1099" s="2332">
        <v>5465</v>
      </c>
      <c r="AD1099" s="2329">
        <v>142.06910541792601</v>
      </c>
      <c r="AE1099" s="2330"/>
      <c r="AF1099" s="2334">
        <v>5465</v>
      </c>
      <c r="AG1099" s="2335">
        <f t="shared" si="36"/>
        <v>1943.5736793452354</v>
      </c>
      <c r="AH1099" s="2336"/>
      <c r="AI1099" s="2334">
        <v>5465</v>
      </c>
      <c r="AJ1099" s="2337">
        <f t="shared" si="37"/>
        <v>135.24778520805</v>
      </c>
    </row>
    <row r="1100" spans="2:36" x14ac:dyDescent="0.25">
      <c r="B1100" s="2325">
        <v>5470</v>
      </c>
      <c r="C1100" s="2326">
        <v>1392.83504633486</v>
      </c>
      <c r="D1100" s="2327"/>
      <c r="E1100" s="2328">
        <v>5470</v>
      </c>
      <c r="F1100" s="2329">
        <v>125.150183840891</v>
      </c>
      <c r="G1100" s="2330"/>
      <c r="H1100" s="2325">
        <v>5470</v>
      </c>
      <c r="I1100" s="2326">
        <v>954.18413935625597</v>
      </c>
      <c r="J1100" s="2331"/>
      <c r="K1100" s="2328">
        <v>5470</v>
      </c>
      <c r="L1100" s="2329">
        <v>104.39531556342401</v>
      </c>
      <c r="M1100" s="2330"/>
      <c r="N1100" s="2325">
        <v>5470</v>
      </c>
      <c r="O1100" s="2326">
        <v>1598.9451812310699</v>
      </c>
      <c r="P1100" s="2331"/>
      <c r="Q1100" s="2328">
        <v>5470</v>
      </c>
      <c r="R1100" s="2329">
        <v>126.067687357707</v>
      </c>
      <c r="S1100" s="2330"/>
      <c r="T1100" s="2325">
        <v>5470</v>
      </c>
      <c r="U1100" s="2326">
        <v>3565.3900161035799</v>
      </c>
      <c r="V1100" s="2331"/>
      <c r="W1100" s="2332">
        <v>5470</v>
      </c>
      <c r="X1100" s="2329">
        <v>178.55331449423099</v>
      </c>
      <c r="Y1100" s="2330"/>
      <c r="Z1100" s="2333">
        <v>5470</v>
      </c>
      <c r="AA1100" s="2326">
        <v>2206.5876508961101</v>
      </c>
      <c r="AB1100" s="2331"/>
      <c r="AC1100" s="2332">
        <v>5470</v>
      </c>
      <c r="AD1100" s="2329">
        <v>142.07103719632099</v>
      </c>
      <c r="AE1100" s="2330"/>
      <c r="AF1100" s="2334">
        <v>5470</v>
      </c>
      <c r="AG1100" s="2335">
        <f t="shared" si="36"/>
        <v>1943.5884067843751</v>
      </c>
      <c r="AH1100" s="2336"/>
      <c r="AI1100" s="2334">
        <v>5470</v>
      </c>
      <c r="AJ1100" s="2337">
        <f t="shared" si="37"/>
        <v>135.24750769051479</v>
      </c>
    </row>
    <row r="1101" spans="2:36" x14ac:dyDescent="0.25">
      <c r="B1101" s="2325">
        <v>5475</v>
      </c>
      <c r="C1101" s="2326">
        <v>1392.83243917297</v>
      </c>
      <c r="D1101" s="2327"/>
      <c r="E1101" s="2328">
        <v>5475</v>
      </c>
      <c r="F1101" s="2329">
        <v>125.14930209386701</v>
      </c>
      <c r="G1101" s="2330"/>
      <c r="H1101" s="2325">
        <v>5475</v>
      </c>
      <c r="I1101" s="2326">
        <v>954.17974287173399</v>
      </c>
      <c r="J1101" s="2331"/>
      <c r="K1101" s="2328">
        <v>5475</v>
      </c>
      <c r="L1101" s="2329">
        <v>104.39453853047399</v>
      </c>
      <c r="M1101" s="2330"/>
      <c r="N1101" s="2325">
        <v>5475</v>
      </c>
      <c r="O1101" s="2326">
        <v>1598.9421995964201</v>
      </c>
      <c r="P1101" s="2331"/>
      <c r="Q1101" s="2328">
        <v>5475</v>
      </c>
      <c r="R1101" s="2329">
        <v>126.066853658711</v>
      </c>
      <c r="S1101" s="2330"/>
      <c r="T1101" s="2325">
        <v>5475</v>
      </c>
      <c r="U1101" s="2326">
        <v>3565.3805600770802</v>
      </c>
      <c r="V1101" s="2331"/>
      <c r="W1101" s="2332">
        <v>5475</v>
      </c>
      <c r="X1101" s="2329">
        <v>178.55248760712999</v>
      </c>
      <c r="Y1101" s="2330"/>
      <c r="Z1101" s="2333">
        <v>5475</v>
      </c>
      <c r="AA1101" s="2326">
        <v>2206.6807293994302</v>
      </c>
      <c r="AB1101" s="2331"/>
      <c r="AC1101" s="2332">
        <v>5475</v>
      </c>
      <c r="AD1101" s="2329">
        <v>142.072968974714</v>
      </c>
      <c r="AE1101" s="2330"/>
      <c r="AF1101" s="2334">
        <v>5475</v>
      </c>
      <c r="AG1101" s="2335">
        <f t="shared" ref="AG1101:AG1110" si="38">AVERAGE(C1101,I1101,O1101,U1101,AA1101)</f>
        <v>1943.6031342235269</v>
      </c>
      <c r="AH1101" s="2336"/>
      <c r="AI1101" s="2334">
        <v>5475</v>
      </c>
      <c r="AJ1101" s="2337">
        <f t="shared" ref="AJ1101:AJ1110" si="39">AVERAGE(F1101,L1101,R1101,X1101,AD1101)</f>
        <v>135.24723017297919</v>
      </c>
    </row>
    <row r="1102" spans="2:36" x14ac:dyDescent="0.25">
      <c r="B1102" s="2325">
        <v>5480</v>
      </c>
      <c r="C1102" s="2326">
        <v>1392.82983201108</v>
      </c>
      <c r="D1102" s="2327"/>
      <c r="E1102" s="2328">
        <v>5480</v>
      </c>
      <c r="F1102" s="2329">
        <v>125.14842034684401</v>
      </c>
      <c r="G1102" s="2330"/>
      <c r="H1102" s="2325">
        <v>5480</v>
      </c>
      <c r="I1102" s="2326">
        <v>954.17534638721304</v>
      </c>
      <c r="J1102" s="2331"/>
      <c r="K1102" s="2328">
        <v>5480</v>
      </c>
      <c r="L1102" s="2329">
        <v>104.393761497523</v>
      </c>
      <c r="M1102" s="2330"/>
      <c r="N1102" s="2325">
        <v>5480</v>
      </c>
      <c r="O1102" s="2326">
        <v>1598.9392179617601</v>
      </c>
      <c r="P1102" s="2331"/>
      <c r="Q1102" s="2328">
        <v>5480</v>
      </c>
      <c r="R1102" s="2329">
        <v>126.066019959714</v>
      </c>
      <c r="S1102" s="2330"/>
      <c r="T1102" s="2325">
        <v>5480</v>
      </c>
      <c r="U1102" s="2326">
        <v>3565.37110405057</v>
      </c>
      <c r="V1102" s="2331"/>
      <c r="W1102" s="2332">
        <v>5480</v>
      </c>
      <c r="X1102" s="2329">
        <v>178.55166072002999</v>
      </c>
      <c r="Y1102" s="2330"/>
      <c r="Z1102" s="2333">
        <v>5480</v>
      </c>
      <c r="AA1102" s="2326">
        <v>2206.7738079027399</v>
      </c>
      <c r="AB1102" s="2331"/>
      <c r="AC1102" s="2332">
        <v>5480</v>
      </c>
      <c r="AD1102" s="2329">
        <v>142.07490075310801</v>
      </c>
      <c r="AE1102" s="2330"/>
      <c r="AF1102" s="2334">
        <v>5480</v>
      </c>
      <c r="AG1102" s="2335">
        <f t="shared" si="38"/>
        <v>1943.6178616626726</v>
      </c>
      <c r="AH1102" s="2336"/>
      <c r="AI1102" s="2334">
        <v>5480</v>
      </c>
      <c r="AJ1102" s="2337">
        <f t="shared" si="39"/>
        <v>135.24695265544378</v>
      </c>
    </row>
    <row r="1103" spans="2:36" x14ac:dyDescent="0.25">
      <c r="B1103" s="2325">
        <v>5485</v>
      </c>
      <c r="C1103" s="2326">
        <v>1392.8272248491901</v>
      </c>
      <c r="D1103" s="2327"/>
      <c r="E1103" s="2328">
        <v>5485</v>
      </c>
      <c r="F1103" s="2329">
        <v>125.147538599821</v>
      </c>
      <c r="G1103" s="2330"/>
      <c r="H1103" s="2325">
        <v>5485</v>
      </c>
      <c r="I1103" s="2326">
        <v>954.17094990269197</v>
      </c>
      <c r="J1103" s="2331"/>
      <c r="K1103" s="2328">
        <v>5485</v>
      </c>
      <c r="L1103" s="2329">
        <v>104.392984464572</v>
      </c>
      <c r="M1103" s="2330"/>
      <c r="N1103" s="2325">
        <v>5485</v>
      </c>
      <c r="O1103" s="2326">
        <v>1598.9362363271</v>
      </c>
      <c r="P1103" s="2331"/>
      <c r="Q1103" s="2328">
        <v>5485</v>
      </c>
      <c r="R1103" s="2329">
        <v>126.065186260717</v>
      </c>
      <c r="S1103" s="2330"/>
      <c r="T1103" s="2325">
        <v>5485</v>
      </c>
      <c r="U1103" s="2326">
        <v>3565.3616480240598</v>
      </c>
      <c r="V1103" s="2331"/>
      <c r="W1103" s="2332">
        <v>5485</v>
      </c>
      <c r="X1103" s="2329">
        <v>178.55083383293001</v>
      </c>
      <c r="Y1103" s="2330"/>
      <c r="Z1103" s="2333">
        <v>5485</v>
      </c>
      <c r="AA1103" s="2326">
        <v>2206.8668864060501</v>
      </c>
      <c r="AB1103" s="2331"/>
      <c r="AC1103" s="2332">
        <v>5485</v>
      </c>
      <c r="AD1103" s="2329">
        <v>142.07683253150199</v>
      </c>
      <c r="AE1103" s="2330"/>
      <c r="AF1103" s="2334">
        <v>5485</v>
      </c>
      <c r="AG1103" s="2335">
        <f t="shared" si="38"/>
        <v>1943.6325891018182</v>
      </c>
      <c r="AH1103" s="2336"/>
      <c r="AI1103" s="2334">
        <v>5485</v>
      </c>
      <c r="AJ1103" s="2337">
        <f t="shared" si="39"/>
        <v>135.2466751379084</v>
      </c>
    </row>
    <row r="1104" spans="2:36" x14ac:dyDescent="0.25">
      <c r="B1104" s="2325">
        <v>5490</v>
      </c>
      <c r="C1104" s="2326">
        <v>1392.8246176872999</v>
      </c>
      <c r="D1104" s="2327"/>
      <c r="E1104" s="2328">
        <v>5490</v>
      </c>
      <c r="F1104" s="2329">
        <v>125.146656852798</v>
      </c>
      <c r="G1104" s="2330"/>
      <c r="H1104" s="2325">
        <v>5490</v>
      </c>
      <c r="I1104" s="2326">
        <v>954.16655341817102</v>
      </c>
      <c r="J1104" s="2331"/>
      <c r="K1104" s="2328">
        <v>5490</v>
      </c>
      <c r="L1104" s="2329">
        <v>104.392207431621</v>
      </c>
      <c r="M1104" s="2330"/>
      <c r="N1104" s="2325">
        <v>5490</v>
      </c>
      <c r="O1104" s="2326">
        <v>1598.93325469244</v>
      </c>
      <c r="P1104" s="2331"/>
      <c r="Q1104" s="2328">
        <v>5490</v>
      </c>
      <c r="R1104" s="2329">
        <v>126.06435256172</v>
      </c>
      <c r="S1104" s="2330"/>
      <c r="T1104" s="2325">
        <v>5490</v>
      </c>
      <c r="U1104" s="2326">
        <v>3565.3521919975501</v>
      </c>
      <c r="V1104" s="2331"/>
      <c r="W1104" s="2332">
        <v>5490</v>
      </c>
      <c r="X1104" s="2329">
        <v>178.55000694583001</v>
      </c>
      <c r="Y1104" s="2330"/>
      <c r="Z1104" s="2333">
        <v>5490</v>
      </c>
      <c r="AA1104" s="2326">
        <v>2206.9599649093602</v>
      </c>
      <c r="AB1104" s="2331"/>
      <c r="AC1104" s="2332">
        <v>5490</v>
      </c>
      <c r="AD1104" s="2329">
        <v>142.078764309896</v>
      </c>
      <c r="AE1104" s="2330"/>
      <c r="AF1104" s="2334">
        <v>5490</v>
      </c>
      <c r="AG1104" s="2335">
        <f t="shared" si="38"/>
        <v>1943.6473165409643</v>
      </c>
      <c r="AH1104" s="2336"/>
      <c r="AI1104" s="2334">
        <v>5490</v>
      </c>
      <c r="AJ1104" s="2337">
        <f t="shared" si="39"/>
        <v>135.24639762037299</v>
      </c>
    </row>
    <row r="1105" spans="2:36" x14ac:dyDescent="0.25">
      <c r="B1105" s="2325">
        <v>5495</v>
      </c>
      <c r="C1105" s="2326">
        <v>1392.82201052541</v>
      </c>
      <c r="D1105" s="2327"/>
      <c r="E1105" s="2328">
        <v>5495</v>
      </c>
      <c r="F1105" s="2329">
        <v>125.145775105775</v>
      </c>
      <c r="G1105" s="2330"/>
      <c r="H1105" s="2325">
        <v>5495</v>
      </c>
      <c r="I1105" s="2326">
        <v>954.16215693364995</v>
      </c>
      <c r="J1105" s="2331"/>
      <c r="K1105" s="2328">
        <v>5495</v>
      </c>
      <c r="L1105" s="2329">
        <v>104.39143039867</v>
      </c>
      <c r="M1105" s="2330"/>
      <c r="N1105" s="2325">
        <v>5495</v>
      </c>
      <c r="O1105" s="2326">
        <v>1598.9302730577799</v>
      </c>
      <c r="P1105" s="2331"/>
      <c r="Q1105" s="2328">
        <v>5495</v>
      </c>
      <c r="R1105" s="2329">
        <v>126.063518862723</v>
      </c>
      <c r="S1105" s="2330"/>
      <c r="T1105" s="2325">
        <v>5495</v>
      </c>
      <c r="U1105" s="2326">
        <v>3565.3427359710399</v>
      </c>
      <c r="V1105" s="2331"/>
      <c r="W1105" s="2332">
        <v>5495</v>
      </c>
      <c r="X1105" s="2329">
        <v>178.54918005873</v>
      </c>
      <c r="Y1105" s="2330"/>
      <c r="Z1105" s="2333">
        <v>5495</v>
      </c>
      <c r="AA1105" s="2326">
        <v>2207.0530434126699</v>
      </c>
      <c r="AB1105" s="2331"/>
      <c r="AC1105" s="2332">
        <v>5495</v>
      </c>
      <c r="AD1105" s="2329">
        <v>142.08069608829001</v>
      </c>
      <c r="AE1105" s="2330"/>
      <c r="AF1105" s="2334">
        <v>5495</v>
      </c>
      <c r="AG1105" s="2335">
        <f t="shared" si="38"/>
        <v>1943.66204398011</v>
      </c>
      <c r="AH1105" s="2336"/>
      <c r="AI1105" s="2334">
        <v>5495</v>
      </c>
      <c r="AJ1105" s="2337">
        <f t="shared" si="39"/>
        <v>135.24612010283761</v>
      </c>
    </row>
    <row r="1106" spans="2:36" x14ac:dyDescent="0.25">
      <c r="B1106" s="2325">
        <v>5500</v>
      </c>
      <c r="C1106" s="2326">
        <v>1392.81940336352</v>
      </c>
      <c r="D1106" s="2327"/>
      <c r="E1106" s="2328">
        <v>5500</v>
      </c>
      <c r="F1106" s="2329">
        <v>125.144893358752</v>
      </c>
      <c r="G1106" s="2330"/>
      <c r="H1106" s="2325">
        <v>5500</v>
      </c>
      <c r="I1106" s="2326">
        <v>954.157760449129</v>
      </c>
      <c r="J1106" s="2331"/>
      <c r="K1106" s="2328">
        <v>5500</v>
      </c>
      <c r="L1106" s="2329">
        <v>104.390653365719</v>
      </c>
      <c r="M1106" s="2330"/>
      <c r="N1106" s="2325">
        <v>5500</v>
      </c>
      <c r="O1106" s="2326">
        <v>1598.9272914231201</v>
      </c>
      <c r="P1106" s="2331"/>
      <c r="Q1106" s="2328">
        <v>5500</v>
      </c>
      <c r="R1106" s="2329">
        <v>126.062685163726</v>
      </c>
      <c r="S1106" s="2330"/>
      <c r="T1106" s="2325">
        <v>5500</v>
      </c>
      <c r="U1106" s="2326">
        <v>3565.3332799445302</v>
      </c>
      <c r="V1106" s="2331"/>
      <c r="W1106" s="2332">
        <v>5500</v>
      </c>
      <c r="X1106" s="2329">
        <v>178.54835317163</v>
      </c>
      <c r="Y1106" s="2330"/>
      <c r="Z1106" s="2333">
        <v>5500</v>
      </c>
      <c r="AA1106" s="2326">
        <v>2207.1461219159801</v>
      </c>
      <c r="AB1106" s="2331"/>
      <c r="AC1106" s="2332">
        <v>5500</v>
      </c>
      <c r="AD1106" s="2329">
        <v>142.08262786668399</v>
      </c>
      <c r="AE1106" s="2330"/>
      <c r="AF1106" s="2334">
        <v>5500</v>
      </c>
      <c r="AG1106" s="2335">
        <f t="shared" si="38"/>
        <v>1943.6767714192561</v>
      </c>
      <c r="AH1106" s="2336"/>
      <c r="AI1106" s="2334">
        <v>5500</v>
      </c>
      <c r="AJ1106" s="2337">
        <f t="shared" si="39"/>
        <v>135.2458425853022</v>
      </c>
    </row>
    <row r="1107" spans="2:36" x14ac:dyDescent="0.25">
      <c r="B1107" s="2325">
        <v>5505</v>
      </c>
      <c r="C1107" s="2326">
        <v>1392.81679620163</v>
      </c>
      <c r="D1107" s="2327"/>
      <c r="E1107" s="2328">
        <v>5505</v>
      </c>
      <c r="F1107" s="2329">
        <v>125.144011611729</v>
      </c>
      <c r="G1107" s="2330"/>
      <c r="H1107" s="2325">
        <v>5505</v>
      </c>
      <c r="I1107" s="2326">
        <v>954.15336396460805</v>
      </c>
      <c r="J1107" s="2331"/>
      <c r="K1107" s="2328">
        <v>5505</v>
      </c>
      <c r="L1107" s="2329">
        <v>104.389876332768</v>
      </c>
      <c r="M1107" s="2330"/>
      <c r="N1107" s="2325">
        <v>5505</v>
      </c>
      <c r="O1107" s="2326">
        <v>1598.9243097884601</v>
      </c>
      <c r="P1107" s="2331"/>
      <c r="Q1107" s="2328">
        <v>5505</v>
      </c>
      <c r="R1107" s="2329">
        <v>126.061851464729</v>
      </c>
      <c r="S1107" s="2330"/>
      <c r="T1107" s="2325">
        <v>5505</v>
      </c>
      <c r="U1107" s="2326">
        <v>3565.32382391802</v>
      </c>
      <c r="V1107" s="2331"/>
      <c r="W1107" s="2332">
        <v>5505</v>
      </c>
      <c r="X1107" s="2329">
        <v>178.54752628452999</v>
      </c>
      <c r="Y1107" s="2330"/>
      <c r="Z1107" s="2333">
        <v>5505</v>
      </c>
      <c r="AA1107" s="2326">
        <v>2207.2392004192898</v>
      </c>
      <c r="AB1107" s="2331"/>
      <c r="AC1107" s="2332">
        <v>5505</v>
      </c>
      <c r="AD1107" s="2329">
        <v>142.084559645078</v>
      </c>
      <c r="AE1107" s="2330"/>
      <c r="AF1107" s="2334">
        <v>5505</v>
      </c>
      <c r="AG1107" s="2335">
        <f t="shared" si="38"/>
        <v>1943.6914988584017</v>
      </c>
      <c r="AH1107" s="2336"/>
      <c r="AI1107" s="2334">
        <v>5505</v>
      </c>
      <c r="AJ1107" s="2337">
        <f t="shared" si="39"/>
        <v>135.24556506776679</v>
      </c>
    </row>
    <row r="1108" spans="2:36" x14ac:dyDescent="0.25">
      <c r="B1108" s="2325">
        <v>5510</v>
      </c>
      <c r="C1108" s="2326">
        <v>1392.8141890397401</v>
      </c>
      <c r="D1108" s="2327"/>
      <c r="E1108" s="2328">
        <v>5510</v>
      </c>
      <c r="F1108" s="2329">
        <v>125.143129864706</v>
      </c>
      <c r="G1108" s="2330"/>
      <c r="H1108" s="2325">
        <v>5510</v>
      </c>
      <c r="I1108" s="2326">
        <v>954.14896748008698</v>
      </c>
      <c r="J1108" s="2331"/>
      <c r="K1108" s="2328">
        <v>5510</v>
      </c>
      <c r="L1108" s="2329">
        <v>104.389099299817</v>
      </c>
      <c r="M1108" s="2330"/>
      <c r="N1108" s="2325">
        <v>5510</v>
      </c>
      <c r="O1108" s="2326">
        <v>1598.9213281538</v>
      </c>
      <c r="P1108" s="2331"/>
      <c r="Q1108" s="2328">
        <v>5510</v>
      </c>
      <c r="R1108" s="2329">
        <v>126.061017765732</v>
      </c>
      <c r="S1108" s="2330"/>
      <c r="T1108" s="2325">
        <v>5510</v>
      </c>
      <c r="U1108" s="2326">
        <v>3565.3143678915098</v>
      </c>
      <c r="V1108" s="2331"/>
      <c r="W1108" s="2332">
        <v>5510</v>
      </c>
      <c r="X1108" s="2329">
        <v>178.54669939742999</v>
      </c>
      <c r="Y1108" s="2330"/>
      <c r="Z1108" s="2333">
        <v>5510</v>
      </c>
      <c r="AA1108" s="2326">
        <v>2207.3322789225999</v>
      </c>
      <c r="AB1108" s="2331"/>
      <c r="AC1108" s="2332">
        <v>5510</v>
      </c>
      <c r="AD1108" s="2329">
        <v>142.08649142347201</v>
      </c>
      <c r="AE1108" s="2330"/>
      <c r="AF1108" s="2334">
        <v>5510</v>
      </c>
      <c r="AG1108" s="2335">
        <f t="shared" si="38"/>
        <v>1943.7062262975473</v>
      </c>
      <c r="AH1108" s="2336"/>
      <c r="AI1108" s="2334">
        <v>5510</v>
      </c>
      <c r="AJ1108" s="2337">
        <f t="shared" si="39"/>
        <v>135.24528755023141</v>
      </c>
    </row>
    <row r="1109" spans="2:36" x14ac:dyDescent="0.25">
      <c r="B1109" s="2325">
        <v>5515</v>
      </c>
      <c r="C1109" s="2326">
        <v>1392.8115818778499</v>
      </c>
      <c r="D1109" s="2327"/>
      <c r="E1109" s="2328">
        <v>5515</v>
      </c>
      <c r="F1109" s="2329">
        <v>125.142248117683</v>
      </c>
      <c r="G1109" s="2330"/>
      <c r="H1109" s="2325">
        <v>5515</v>
      </c>
      <c r="I1109" s="2326">
        <v>954.14457099556603</v>
      </c>
      <c r="J1109" s="2331"/>
      <c r="K1109" s="2328">
        <v>5515</v>
      </c>
      <c r="L1109" s="2329">
        <v>104.388322266866</v>
      </c>
      <c r="M1109" s="2330"/>
      <c r="N1109" s="2325">
        <v>5515</v>
      </c>
      <c r="O1109" s="2326">
        <v>1598.91834651914</v>
      </c>
      <c r="P1109" s="2331"/>
      <c r="Q1109" s="2328">
        <v>5515</v>
      </c>
      <c r="R1109" s="2329">
        <v>126.060184066735</v>
      </c>
      <c r="S1109" s="2330"/>
      <c r="T1109" s="2325">
        <v>5515</v>
      </c>
      <c r="U1109" s="2326">
        <v>3565.3049118650001</v>
      </c>
      <c r="V1109" s="2331"/>
      <c r="W1109" s="2332">
        <v>5515</v>
      </c>
      <c r="X1109" s="2329">
        <v>178.54587251033001</v>
      </c>
      <c r="Y1109" s="2330"/>
      <c r="Z1109" s="2333">
        <v>5515</v>
      </c>
      <c r="AA1109" s="2326">
        <v>2207.4253574259101</v>
      </c>
      <c r="AB1109" s="2331"/>
      <c r="AC1109" s="2332">
        <v>5515</v>
      </c>
      <c r="AD1109" s="2329">
        <v>142.08842320186599</v>
      </c>
      <c r="AE1109" s="2330"/>
      <c r="AF1109" s="2334">
        <v>5515</v>
      </c>
      <c r="AG1109" s="2335">
        <f t="shared" si="38"/>
        <v>1943.720953736693</v>
      </c>
      <c r="AH1109" s="2336"/>
      <c r="AI1109" s="2334">
        <v>5515</v>
      </c>
      <c r="AJ1109" s="2337">
        <f t="shared" si="39"/>
        <v>135.245010032696</v>
      </c>
    </row>
    <row r="1110" spans="2:36" x14ac:dyDescent="0.25">
      <c r="B1110" s="2325">
        <v>5520</v>
      </c>
      <c r="C1110" s="2326">
        <v>1392.8089747159599</v>
      </c>
      <c r="D1110" s="2327"/>
      <c r="E1110" s="2328">
        <v>5520</v>
      </c>
      <c r="F1110" s="2329">
        <v>125.14136637065999</v>
      </c>
      <c r="G1110" s="2330"/>
      <c r="H1110" s="2325">
        <v>5520</v>
      </c>
      <c r="I1110" s="2326">
        <v>954.14017451104598</v>
      </c>
      <c r="J1110" s="2331"/>
      <c r="K1110" s="2328">
        <v>5520</v>
      </c>
      <c r="L1110" s="2329">
        <v>104.38754523391501</v>
      </c>
      <c r="M1110" s="2330"/>
      <c r="N1110" s="2325">
        <v>5520</v>
      </c>
      <c r="O1110" s="2326">
        <v>1598.9153648844799</v>
      </c>
      <c r="P1110" s="2331"/>
      <c r="Q1110" s="2328">
        <v>5520</v>
      </c>
      <c r="R1110" s="2329">
        <v>126.05935036773801</v>
      </c>
      <c r="S1110" s="2330"/>
      <c r="T1110" s="2325">
        <v>5520</v>
      </c>
      <c r="U1110" s="2326">
        <v>3565.2954558384899</v>
      </c>
      <c r="V1110" s="2331"/>
      <c r="W1110" s="2332">
        <v>5520</v>
      </c>
      <c r="X1110" s="2329">
        <v>178.54504562323001</v>
      </c>
      <c r="Y1110" s="2330"/>
      <c r="Z1110" s="2333">
        <v>5520</v>
      </c>
      <c r="AA1110" s="2326">
        <v>2207.5184359292198</v>
      </c>
      <c r="AB1110" s="2331"/>
      <c r="AC1110" s="2332">
        <v>5520</v>
      </c>
      <c r="AD1110" s="2329">
        <v>142.09035498026</v>
      </c>
      <c r="AE1110" s="2330"/>
      <c r="AF1110" s="2334">
        <v>5520</v>
      </c>
      <c r="AG1110" s="2335">
        <f t="shared" si="38"/>
        <v>1943.7356811758393</v>
      </c>
      <c r="AH1110" s="2336"/>
      <c r="AI1110" s="2334">
        <v>5520</v>
      </c>
      <c r="AJ1110" s="2337">
        <f t="shared" si="39"/>
        <v>135.24473251516062</v>
      </c>
    </row>
    <row r="1111" spans="2:36" x14ac:dyDescent="0.25">
      <c r="B1111" s="2325">
        <v>5525</v>
      </c>
      <c r="C1111" s="2326">
        <v>1392.80636755407</v>
      </c>
      <c r="D1111" s="2327"/>
      <c r="E1111" s="2328">
        <v>5525</v>
      </c>
      <c r="F1111" s="2329">
        <v>125.14048462363699</v>
      </c>
      <c r="G1111" s="2330"/>
      <c r="H1111" s="2325">
        <v>5525</v>
      </c>
      <c r="I1111" s="2326">
        <v>954.13577802652503</v>
      </c>
      <c r="J1111" s="2331"/>
      <c r="K1111" s="2328">
        <v>5525</v>
      </c>
      <c r="L1111" s="2329">
        <v>104.386768200964</v>
      </c>
      <c r="M1111" s="2330"/>
      <c r="N1111" s="2325">
        <v>5525</v>
      </c>
      <c r="O1111" s="2326">
        <v>1598.9123832498201</v>
      </c>
      <c r="P1111" s="2331"/>
      <c r="Q1111" s="2328">
        <v>5525</v>
      </c>
      <c r="R1111" s="2329">
        <v>126.05851666874101</v>
      </c>
      <c r="S1111" s="2330"/>
      <c r="T1111" s="2325">
        <v>5525</v>
      </c>
      <c r="U1111" s="2326">
        <v>3565.2859998119802</v>
      </c>
      <c r="V1111" s="2331"/>
      <c r="W1111" s="2332">
        <v>5525</v>
      </c>
      <c r="X1111" s="2329">
        <v>178.54421873613001</v>
      </c>
      <c r="Y1111" s="2330"/>
      <c r="Z1111" s="2333">
        <v>5525</v>
      </c>
      <c r="AA1111" s="2326">
        <v>2207.6115144325299</v>
      </c>
      <c r="AB1111" s="2331"/>
      <c r="AC1111" s="2332">
        <v>5525</v>
      </c>
      <c r="AD1111" s="2329">
        <v>142.09228675865401</v>
      </c>
      <c r="AE1111" s="2330"/>
      <c r="AF1111" s="2334">
        <v>5525</v>
      </c>
      <c r="AG1111" s="2335">
        <f t="shared" ref="AG1111:AG1174" si="40">AVERAGE(C1111,I1111,O1111,U1111,AA1111)</f>
        <v>1943.750408614985</v>
      </c>
      <c r="AH1111" s="2336"/>
      <c r="AI1111" s="2334">
        <v>5525</v>
      </c>
      <c r="AJ1111" s="2337">
        <f t="shared" ref="AJ1111:AJ1174" si="41">AVERAGE(F1111,L1111,R1111,X1111,AD1111)</f>
        <v>135.24445499762521</v>
      </c>
    </row>
    <row r="1112" spans="2:36" x14ac:dyDescent="0.25">
      <c r="B1112" s="2325">
        <v>5530</v>
      </c>
      <c r="C1112" s="2326">
        <v>1392.80376039218</v>
      </c>
      <c r="D1112" s="2327"/>
      <c r="E1112" s="2328">
        <v>5530</v>
      </c>
      <c r="F1112" s="2329">
        <v>125.13960287661401</v>
      </c>
      <c r="G1112" s="2330"/>
      <c r="H1112" s="2325">
        <v>5530</v>
      </c>
      <c r="I1112" s="2326">
        <v>954.13138154200396</v>
      </c>
      <c r="J1112" s="2331"/>
      <c r="K1112" s="2328">
        <v>5530</v>
      </c>
      <c r="L1112" s="2329">
        <v>104.38599116801301</v>
      </c>
      <c r="M1112" s="2330"/>
      <c r="N1112" s="2325">
        <v>5530</v>
      </c>
      <c r="O1112" s="2326">
        <v>1598.90940161516</v>
      </c>
      <c r="P1112" s="2331"/>
      <c r="Q1112" s="2328">
        <v>5530</v>
      </c>
      <c r="R1112" s="2329">
        <v>126.05768296974399</v>
      </c>
      <c r="S1112" s="2330"/>
      <c r="T1112" s="2325">
        <v>5530</v>
      </c>
      <c r="U1112" s="2326">
        <v>3565.27654378547</v>
      </c>
      <c r="V1112" s="2331"/>
      <c r="W1112" s="2332">
        <v>5530</v>
      </c>
      <c r="X1112" s="2329">
        <v>178.54339184903</v>
      </c>
      <c r="Y1112" s="2330"/>
      <c r="Z1112" s="2333">
        <v>5530</v>
      </c>
      <c r="AA1112" s="2326">
        <v>2207.7045929358401</v>
      </c>
      <c r="AB1112" s="2331"/>
      <c r="AC1112" s="2332">
        <v>5530</v>
      </c>
      <c r="AD1112" s="2329">
        <v>142.09421853704799</v>
      </c>
      <c r="AE1112" s="2330"/>
      <c r="AF1112" s="2334">
        <v>5530</v>
      </c>
      <c r="AG1112" s="2335">
        <f t="shared" si="40"/>
        <v>1943.7651360541306</v>
      </c>
      <c r="AH1112" s="2336"/>
      <c r="AI1112" s="2334">
        <v>5530</v>
      </c>
      <c r="AJ1112" s="2337">
        <f t="shared" si="41"/>
        <v>135.24417748008977</v>
      </c>
    </row>
    <row r="1113" spans="2:36" x14ac:dyDescent="0.25">
      <c r="B1113" s="2325">
        <v>5535</v>
      </c>
      <c r="C1113" s="2326">
        <v>1392.8011532302901</v>
      </c>
      <c r="D1113" s="2327"/>
      <c r="E1113" s="2328">
        <v>5535</v>
      </c>
      <c r="F1113" s="2329">
        <v>125.138721129591</v>
      </c>
      <c r="G1113" s="2330"/>
      <c r="H1113" s="2325">
        <v>5535</v>
      </c>
      <c r="I1113" s="2326">
        <v>954.12698505748301</v>
      </c>
      <c r="J1113" s="2331"/>
      <c r="K1113" s="2328">
        <v>5535</v>
      </c>
      <c r="L1113" s="2329">
        <v>104.385214135062</v>
      </c>
      <c r="M1113" s="2330"/>
      <c r="N1113" s="2325">
        <v>5535</v>
      </c>
      <c r="O1113" s="2326">
        <v>1598.9064199805</v>
      </c>
      <c r="P1113" s="2331"/>
      <c r="Q1113" s="2328">
        <v>5535</v>
      </c>
      <c r="R1113" s="2329">
        <v>126.05684927074699</v>
      </c>
      <c r="S1113" s="2330"/>
      <c r="T1113" s="2325">
        <v>5535</v>
      </c>
      <c r="U1113" s="2326">
        <v>3565.2670877589599</v>
      </c>
      <c r="V1113" s="2331"/>
      <c r="W1113" s="2332">
        <v>5535</v>
      </c>
      <c r="X1113" s="2329">
        <v>178.54256496193</v>
      </c>
      <c r="Y1113" s="2330"/>
      <c r="Z1113" s="2333">
        <v>5535</v>
      </c>
      <c r="AA1113" s="2326">
        <v>2207.7976714391498</v>
      </c>
      <c r="AB1113" s="2331"/>
      <c r="AC1113" s="2332">
        <v>5535</v>
      </c>
      <c r="AD1113" s="2329">
        <v>142.096150315442</v>
      </c>
      <c r="AE1113" s="2330"/>
      <c r="AF1113" s="2334">
        <v>5535</v>
      </c>
      <c r="AG1113" s="2335">
        <f t="shared" si="40"/>
        <v>1943.7798634932765</v>
      </c>
      <c r="AH1113" s="2336"/>
      <c r="AI1113" s="2334">
        <v>5535</v>
      </c>
      <c r="AJ1113" s="2337">
        <f t="shared" si="41"/>
        <v>135.24389996255439</v>
      </c>
    </row>
    <row r="1114" spans="2:36" x14ac:dyDescent="0.25">
      <c r="B1114" s="2325">
        <v>5540</v>
      </c>
      <c r="C1114" s="2326">
        <v>1392.7985460683999</v>
      </c>
      <c r="D1114" s="2327"/>
      <c r="E1114" s="2328">
        <v>5540</v>
      </c>
      <c r="F1114" s="2329">
        <v>125.137839382568</v>
      </c>
      <c r="G1114" s="2330"/>
      <c r="H1114" s="2325">
        <v>5540</v>
      </c>
      <c r="I1114" s="2326">
        <v>954.12258857296194</v>
      </c>
      <c r="J1114" s="2331"/>
      <c r="K1114" s="2328">
        <v>5540</v>
      </c>
      <c r="L1114" s="2329">
        <v>104.38443710211099</v>
      </c>
      <c r="M1114" s="2330"/>
      <c r="N1114" s="2325">
        <v>5540</v>
      </c>
      <c r="O1114" s="2326">
        <v>1598.90343834584</v>
      </c>
      <c r="P1114" s="2331"/>
      <c r="Q1114" s="2328">
        <v>5540</v>
      </c>
      <c r="R1114" s="2329">
        <v>126.05601557175</v>
      </c>
      <c r="S1114" s="2330"/>
      <c r="T1114" s="2325">
        <v>5540</v>
      </c>
      <c r="U1114" s="2326">
        <v>3565.2576317324501</v>
      </c>
      <c r="V1114" s="2331"/>
      <c r="W1114" s="2332">
        <v>5540</v>
      </c>
      <c r="X1114" s="2329">
        <v>178.54173807482999</v>
      </c>
      <c r="Y1114" s="2330"/>
      <c r="Z1114" s="2333">
        <v>5540</v>
      </c>
      <c r="AA1114" s="2326">
        <v>2207.8907499424599</v>
      </c>
      <c r="AB1114" s="2331"/>
      <c r="AC1114" s="2332">
        <v>5540</v>
      </c>
      <c r="AD1114" s="2329">
        <v>142.09808209383601</v>
      </c>
      <c r="AE1114" s="2330"/>
      <c r="AF1114" s="2334">
        <v>5540</v>
      </c>
      <c r="AG1114" s="2335">
        <f t="shared" si="40"/>
        <v>1943.7945909324221</v>
      </c>
      <c r="AH1114" s="2336"/>
      <c r="AI1114" s="2334">
        <v>5540</v>
      </c>
      <c r="AJ1114" s="2337">
        <f t="shared" si="41"/>
        <v>135.24362244501899</v>
      </c>
    </row>
    <row r="1115" spans="2:36" x14ac:dyDescent="0.25">
      <c r="B1115" s="2325">
        <v>5545</v>
      </c>
      <c r="C1115" s="2326">
        <v>1392.7959389065099</v>
      </c>
      <c r="D1115" s="2327"/>
      <c r="E1115" s="2328">
        <v>5545</v>
      </c>
      <c r="F1115" s="2329">
        <v>125.136957635545</v>
      </c>
      <c r="G1115" s="2330"/>
      <c r="H1115" s="2325">
        <v>5545</v>
      </c>
      <c r="I1115" s="2326">
        <v>954.11819208844099</v>
      </c>
      <c r="J1115" s="2331"/>
      <c r="K1115" s="2328">
        <v>5545</v>
      </c>
      <c r="L1115" s="2329">
        <v>104.38366006916</v>
      </c>
      <c r="M1115" s="2330"/>
      <c r="N1115" s="2325">
        <v>5545</v>
      </c>
      <c r="O1115" s="2326">
        <v>1598.9004567111799</v>
      </c>
      <c r="P1115" s="2331"/>
      <c r="Q1115" s="2328">
        <v>5545</v>
      </c>
      <c r="R1115" s="2329">
        <v>126.055181872753</v>
      </c>
      <c r="S1115" s="2330"/>
      <c r="T1115" s="2325">
        <v>5545</v>
      </c>
      <c r="U1115" s="2326">
        <v>3565.24817570594</v>
      </c>
      <c r="V1115" s="2331"/>
      <c r="W1115" s="2332">
        <v>5545</v>
      </c>
      <c r="X1115" s="2329">
        <v>178.54091118772999</v>
      </c>
      <c r="Y1115" s="2330"/>
      <c r="Z1115" s="2333">
        <v>5545</v>
      </c>
      <c r="AA1115" s="2326">
        <v>2207.9838284457701</v>
      </c>
      <c r="AB1115" s="2331"/>
      <c r="AC1115" s="2332">
        <v>5545</v>
      </c>
      <c r="AD1115" s="2329">
        <v>142.10001387222999</v>
      </c>
      <c r="AE1115" s="2330"/>
      <c r="AF1115" s="2334">
        <v>5545</v>
      </c>
      <c r="AG1115" s="2335">
        <f t="shared" si="40"/>
        <v>1943.8093183715682</v>
      </c>
      <c r="AH1115" s="2336"/>
      <c r="AI1115" s="2334">
        <v>5545</v>
      </c>
      <c r="AJ1115" s="2337">
        <f t="shared" si="41"/>
        <v>135.24334492748358</v>
      </c>
    </row>
    <row r="1116" spans="2:36" x14ac:dyDescent="0.25">
      <c r="B1116" s="2325">
        <v>5550</v>
      </c>
      <c r="C1116" s="2326">
        <v>1392.79333174462</v>
      </c>
      <c r="D1116" s="2327"/>
      <c r="E1116" s="2328">
        <v>5550</v>
      </c>
      <c r="F1116" s="2329">
        <v>125.136075888522</v>
      </c>
      <c r="G1116" s="2330"/>
      <c r="H1116" s="2325">
        <v>5550</v>
      </c>
      <c r="I1116" s="2326">
        <v>954.11379560392004</v>
      </c>
      <c r="J1116" s="2331"/>
      <c r="K1116" s="2328">
        <v>5550</v>
      </c>
      <c r="L1116" s="2329">
        <v>104.38288303620899</v>
      </c>
      <c r="M1116" s="2330"/>
      <c r="N1116" s="2325">
        <v>5550</v>
      </c>
      <c r="O1116" s="2326">
        <v>1598.8974750765201</v>
      </c>
      <c r="P1116" s="2331"/>
      <c r="Q1116" s="2328">
        <v>5550</v>
      </c>
      <c r="R1116" s="2329">
        <v>126.054348173756</v>
      </c>
      <c r="S1116" s="2330"/>
      <c r="T1116" s="2325">
        <v>5550</v>
      </c>
      <c r="U1116" s="2326">
        <v>3565.2387196794298</v>
      </c>
      <c r="V1116" s="2331"/>
      <c r="W1116" s="2332">
        <v>5550</v>
      </c>
      <c r="X1116" s="2329">
        <v>178.54008430063001</v>
      </c>
      <c r="Y1116" s="2330"/>
      <c r="Z1116" s="2333">
        <v>5550</v>
      </c>
      <c r="AA1116" s="2326">
        <v>2208.0769069490698</v>
      </c>
      <c r="AB1116" s="2331"/>
      <c r="AC1116" s="2332">
        <v>5550</v>
      </c>
      <c r="AD1116" s="2329">
        <v>142.101945650624</v>
      </c>
      <c r="AE1116" s="2330"/>
      <c r="AF1116" s="2334">
        <v>5550</v>
      </c>
      <c r="AG1116" s="2335">
        <f t="shared" si="40"/>
        <v>1943.8240458107116</v>
      </c>
      <c r="AH1116" s="2336"/>
      <c r="AI1116" s="2334">
        <v>5550</v>
      </c>
      <c r="AJ1116" s="2337">
        <f t="shared" si="41"/>
        <v>135.2430674099482</v>
      </c>
    </row>
    <row r="1117" spans="2:36" x14ac:dyDescent="0.25">
      <c r="B1117" s="2325">
        <v>5555</v>
      </c>
      <c r="C1117" s="2326">
        <v>1392.79072458273</v>
      </c>
      <c r="D1117" s="2327"/>
      <c r="E1117" s="2328">
        <v>5555</v>
      </c>
      <c r="F1117" s="2329">
        <v>125.135194141499</v>
      </c>
      <c r="G1117" s="2330"/>
      <c r="H1117" s="2325">
        <v>5555</v>
      </c>
      <c r="I1117" s="2326">
        <v>954.10939911939897</v>
      </c>
      <c r="J1117" s="2331"/>
      <c r="K1117" s="2328">
        <v>5555</v>
      </c>
      <c r="L1117" s="2329">
        <v>104.382106003258</v>
      </c>
      <c r="M1117" s="2330"/>
      <c r="N1117" s="2325">
        <v>5555</v>
      </c>
      <c r="O1117" s="2326">
        <v>1598.89449344186</v>
      </c>
      <c r="P1117" s="2331"/>
      <c r="Q1117" s="2328">
        <v>5555</v>
      </c>
      <c r="R1117" s="2329">
        <v>126.053514474759</v>
      </c>
      <c r="S1117" s="2330"/>
      <c r="T1117" s="2325">
        <v>5555</v>
      </c>
      <c r="U1117" s="2326">
        <v>3565.2292636529301</v>
      </c>
      <c r="V1117" s="2331"/>
      <c r="W1117" s="2332">
        <v>5555</v>
      </c>
      <c r="X1117" s="2329">
        <v>178.53925741353001</v>
      </c>
      <c r="Y1117" s="2330"/>
      <c r="Z1117" s="2333">
        <v>5555</v>
      </c>
      <c r="AA1117" s="2326">
        <v>2208.1699854523799</v>
      </c>
      <c r="AB1117" s="2331"/>
      <c r="AC1117" s="2332">
        <v>5555</v>
      </c>
      <c r="AD1117" s="2329">
        <v>142.10387742901801</v>
      </c>
      <c r="AE1117" s="2330"/>
      <c r="AF1117" s="2334">
        <v>5555</v>
      </c>
      <c r="AG1117" s="2335">
        <f t="shared" si="40"/>
        <v>1943.83877324986</v>
      </c>
      <c r="AH1117" s="2336"/>
      <c r="AI1117" s="2334">
        <v>5555</v>
      </c>
      <c r="AJ1117" s="2337">
        <f t="shared" si="41"/>
        <v>135.24278989241279</v>
      </c>
    </row>
    <row r="1118" spans="2:36" x14ac:dyDescent="0.25">
      <c r="B1118" s="2325">
        <v>5560</v>
      </c>
      <c r="C1118" s="2326">
        <v>1392.7881174208401</v>
      </c>
      <c r="D1118" s="2327"/>
      <c r="E1118" s="2328">
        <v>5560</v>
      </c>
      <c r="F1118" s="2329">
        <v>125.134312394476</v>
      </c>
      <c r="G1118" s="2330"/>
      <c r="H1118" s="2325">
        <v>5560</v>
      </c>
      <c r="I1118" s="2326">
        <v>954.10500263487802</v>
      </c>
      <c r="J1118" s="2331"/>
      <c r="K1118" s="2328">
        <v>5560</v>
      </c>
      <c r="L1118" s="2329">
        <v>104.381328970307</v>
      </c>
      <c r="M1118" s="2330"/>
      <c r="N1118" s="2325">
        <v>5560</v>
      </c>
      <c r="O1118" s="2326">
        <v>1598.8915118072</v>
      </c>
      <c r="P1118" s="2331"/>
      <c r="Q1118" s="2328">
        <v>5560</v>
      </c>
      <c r="R1118" s="2329">
        <v>126.052680775762</v>
      </c>
      <c r="S1118" s="2330"/>
      <c r="T1118" s="2325">
        <v>5560</v>
      </c>
      <c r="U1118" s="2326">
        <v>3565.2198076264199</v>
      </c>
      <c r="V1118" s="2331"/>
      <c r="W1118" s="2332">
        <v>5560</v>
      </c>
      <c r="X1118" s="2329">
        <v>178.53843052643001</v>
      </c>
      <c r="Y1118" s="2330"/>
      <c r="Z1118" s="2333">
        <v>5560</v>
      </c>
      <c r="AA1118" s="2326">
        <v>2208.2630639556901</v>
      </c>
      <c r="AB1118" s="2331"/>
      <c r="AC1118" s="2332">
        <v>5560</v>
      </c>
      <c r="AD1118" s="2329">
        <v>142.10580920741199</v>
      </c>
      <c r="AE1118" s="2330"/>
      <c r="AF1118" s="2334">
        <v>5560</v>
      </c>
      <c r="AG1118" s="2335">
        <f t="shared" si="40"/>
        <v>1943.8535006890056</v>
      </c>
      <c r="AH1118" s="2336"/>
      <c r="AI1118" s="2334">
        <v>5560</v>
      </c>
      <c r="AJ1118" s="2337">
        <f t="shared" si="41"/>
        <v>135.24251237487741</v>
      </c>
    </row>
    <row r="1119" spans="2:36" x14ac:dyDescent="0.25">
      <c r="B1119" s="2325">
        <v>5565</v>
      </c>
      <c r="C1119" s="2326">
        <v>1392.7855102589499</v>
      </c>
      <c r="D1119" s="2327"/>
      <c r="E1119" s="2328">
        <v>5565</v>
      </c>
      <c r="F1119" s="2329">
        <v>125.133430647453</v>
      </c>
      <c r="G1119" s="2330"/>
      <c r="H1119" s="2325">
        <v>5565</v>
      </c>
      <c r="I1119" s="2326">
        <v>954.10060615035695</v>
      </c>
      <c r="J1119" s="2331"/>
      <c r="K1119" s="2328">
        <v>5565</v>
      </c>
      <c r="L1119" s="2329">
        <v>104.380551937356</v>
      </c>
      <c r="M1119" s="2330"/>
      <c r="N1119" s="2325">
        <v>5565</v>
      </c>
      <c r="O1119" s="2326">
        <v>1598.88853017254</v>
      </c>
      <c r="P1119" s="2331"/>
      <c r="Q1119" s="2328">
        <v>5565</v>
      </c>
      <c r="R1119" s="2329">
        <v>126.051847076765</v>
      </c>
      <c r="S1119" s="2330"/>
      <c r="T1119" s="2325">
        <v>5565</v>
      </c>
      <c r="U1119" s="2326">
        <v>3565.2103515999102</v>
      </c>
      <c r="V1119" s="2331"/>
      <c r="W1119" s="2332">
        <v>5565</v>
      </c>
      <c r="X1119" s="2329">
        <v>178.53760363933</v>
      </c>
      <c r="Y1119" s="2330"/>
      <c r="Z1119" s="2333">
        <v>5565</v>
      </c>
      <c r="AA1119" s="2326">
        <v>2208.3561424589998</v>
      </c>
      <c r="AB1119" s="2331"/>
      <c r="AC1119" s="2332">
        <v>5565</v>
      </c>
      <c r="AD1119" s="2329">
        <v>142.107740985806</v>
      </c>
      <c r="AE1119" s="2330"/>
      <c r="AF1119" s="2334">
        <v>5565</v>
      </c>
      <c r="AG1119" s="2335">
        <f t="shared" si="40"/>
        <v>1943.8682281281515</v>
      </c>
      <c r="AH1119" s="2336"/>
      <c r="AI1119" s="2334">
        <v>5565</v>
      </c>
      <c r="AJ1119" s="2337">
        <f t="shared" si="41"/>
        <v>135.242234857342</v>
      </c>
    </row>
    <row r="1120" spans="2:36" x14ac:dyDescent="0.25">
      <c r="B1120" s="2325">
        <v>5570</v>
      </c>
      <c r="C1120" s="2326">
        <v>1392.7829030970599</v>
      </c>
      <c r="D1120" s="2327"/>
      <c r="E1120" s="2328">
        <v>5570</v>
      </c>
      <c r="F1120" s="2329">
        <v>125.13254890043</v>
      </c>
      <c r="G1120" s="2330"/>
      <c r="H1120" s="2325">
        <v>5570</v>
      </c>
      <c r="I1120" s="2326">
        <v>954.096209665836</v>
      </c>
      <c r="J1120" s="2331"/>
      <c r="K1120" s="2328">
        <v>5570</v>
      </c>
      <c r="L1120" s="2329">
        <v>104.379774904405</v>
      </c>
      <c r="M1120" s="2330"/>
      <c r="N1120" s="2325">
        <v>5570</v>
      </c>
      <c r="O1120" s="2326">
        <v>1598.8855485378799</v>
      </c>
      <c r="P1120" s="2331"/>
      <c r="Q1120" s="2328">
        <v>5570</v>
      </c>
      <c r="R1120" s="2329">
        <v>126.051013377768</v>
      </c>
      <c r="S1120" s="2330"/>
      <c r="T1120" s="2325">
        <v>5570</v>
      </c>
      <c r="U1120" s="2326">
        <v>3565.2008955734</v>
      </c>
      <c r="V1120" s="2331"/>
      <c r="W1120" s="2332">
        <v>5570</v>
      </c>
      <c r="X1120" s="2329">
        <v>178.53677675223</v>
      </c>
      <c r="Y1120" s="2330"/>
      <c r="Z1120" s="2333">
        <v>5570</v>
      </c>
      <c r="AA1120" s="2326">
        <v>2208.4492209623099</v>
      </c>
      <c r="AB1120" s="2331"/>
      <c r="AC1120" s="2332">
        <v>5570</v>
      </c>
      <c r="AD1120" s="2329">
        <v>142.10967276420001</v>
      </c>
      <c r="AE1120" s="2330"/>
      <c r="AF1120" s="2334">
        <v>5570</v>
      </c>
      <c r="AG1120" s="2335">
        <f t="shared" si="40"/>
        <v>1943.8829555672971</v>
      </c>
      <c r="AH1120" s="2336"/>
      <c r="AI1120" s="2334">
        <v>5570</v>
      </c>
      <c r="AJ1120" s="2337">
        <f t="shared" si="41"/>
        <v>135.24195733980659</v>
      </c>
    </row>
    <row r="1121" spans="2:36" x14ac:dyDescent="0.25">
      <c r="B1121" s="2325">
        <v>5575</v>
      </c>
      <c r="C1121" s="2326">
        <v>1392.78029593517</v>
      </c>
      <c r="D1121" s="2327"/>
      <c r="E1121" s="2328">
        <v>5575</v>
      </c>
      <c r="F1121" s="2329">
        <v>125.13166715340699</v>
      </c>
      <c r="G1121" s="2330"/>
      <c r="H1121" s="2325">
        <v>5575</v>
      </c>
      <c r="I1121" s="2326">
        <v>954.09181318131505</v>
      </c>
      <c r="J1121" s="2331"/>
      <c r="K1121" s="2328">
        <v>5575</v>
      </c>
      <c r="L1121" s="2329">
        <v>104.378997871454</v>
      </c>
      <c r="M1121" s="2330"/>
      <c r="N1121" s="2325">
        <v>5575</v>
      </c>
      <c r="O1121" s="2326">
        <v>1598.8825669032201</v>
      </c>
      <c r="P1121" s="2331"/>
      <c r="Q1121" s="2328">
        <v>5575</v>
      </c>
      <c r="R1121" s="2329">
        <v>126.050179678771</v>
      </c>
      <c r="S1121" s="2330"/>
      <c r="T1121" s="2325">
        <v>5575</v>
      </c>
      <c r="U1121" s="2326">
        <v>3565.1914395468898</v>
      </c>
      <c r="V1121" s="2331"/>
      <c r="W1121" s="2332">
        <v>5575</v>
      </c>
      <c r="X1121" s="2329">
        <v>178.53594986512999</v>
      </c>
      <c r="Y1121" s="2330"/>
      <c r="Z1121" s="2333">
        <v>5575</v>
      </c>
      <c r="AA1121" s="2326">
        <v>2208.5422994656201</v>
      </c>
      <c r="AB1121" s="2331"/>
      <c r="AC1121" s="2332">
        <v>5575</v>
      </c>
      <c r="AD1121" s="2329">
        <v>142.11160454259399</v>
      </c>
      <c r="AE1121" s="2330"/>
      <c r="AF1121" s="2334">
        <v>5575</v>
      </c>
      <c r="AG1121" s="2335">
        <f t="shared" si="40"/>
        <v>1943.8976830064432</v>
      </c>
      <c r="AH1121" s="2336"/>
      <c r="AI1121" s="2334">
        <v>5575</v>
      </c>
      <c r="AJ1121" s="2337">
        <f t="shared" si="41"/>
        <v>135.24167982227121</v>
      </c>
    </row>
    <row r="1122" spans="2:36" x14ac:dyDescent="0.25">
      <c r="B1122" s="2325">
        <v>5580</v>
      </c>
      <c r="C1122" s="2326">
        <v>1392.77768877328</v>
      </c>
      <c r="D1122" s="2327"/>
      <c r="E1122" s="2328">
        <v>5580</v>
      </c>
      <c r="F1122" s="2329">
        <v>125.13078540638401</v>
      </c>
      <c r="G1122" s="2330"/>
      <c r="H1122" s="2325">
        <v>5580</v>
      </c>
      <c r="I1122" s="2326">
        <v>954.08741669679398</v>
      </c>
      <c r="J1122" s="2331"/>
      <c r="K1122" s="2328">
        <v>5580</v>
      </c>
      <c r="L1122" s="2329">
        <v>104.378220838503</v>
      </c>
      <c r="M1122" s="2330"/>
      <c r="N1122" s="2325">
        <v>5580</v>
      </c>
      <c r="O1122" s="2326">
        <v>1598.87958526856</v>
      </c>
      <c r="P1122" s="2331"/>
      <c r="Q1122" s="2328">
        <v>5580</v>
      </c>
      <c r="R1122" s="2329">
        <v>126.049345979774</v>
      </c>
      <c r="S1122" s="2330"/>
      <c r="T1122" s="2325">
        <v>5580</v>
      </c>
      <c r="U1122" s="2326">
        <v>3565.1819835203801</v>
      </c>
      <c r="V1122" s="2331"/>
      <c r="W1122" s="2332">
        <v>5580</v>
      </c>
      <c r="X1122" s="2329">
        <v>178.53512297802999</v>
      </c>
      <c r="Y1122" s="2330"/>
      <c r="Z1122" s="2333">
        <v>5580</v>
      </c>
      <c r="AA1122" s="2326">
        <v>2208.6353779689298</v>
      </c>
      <c r="AB1122" s="2331"/>
      <c r="AC1122" s="2332">
        <v>5580</v>
      </c>
      <c r="AD1122" s="2329">
        <v>142.113536320988</v>
      </c>
      <c r="AE1122" s="2330"/>
      <c r="AF1122" s="2334">
        <v>5580</v>
      </c>
      <c r="AG1122" s="2335">
        <f t="shared" si="40"/>
        <v>1943.9124104455884</v>
      </c>
      <c r="AH1122" s="2336"/>
      <c r="AI1122" s="2334">
        <v>5580</v>
      </c>
      <c r="AJ1122" s="2337">
        <f t="shared" si="41"/>
        <v>135.2414023047358</v>
      </c>
    </row>
    <row r="1123" spans="2:36" x14ac:dyDescent="0.25">
      <c r="B1123" s="2325">
        <v>5585</v>
      </c>
      <c r="C1123" s="2326">
        <v>1392.7750816113901</v>
      </c>
      <c r="D1123" s="2327"/>
      <c r="E1123" s="2328">
        <v>5585</v>
      </c>
      <c r="F1123" s="2329">
        <v>125.12990365936101</v>
      </c>
      <c r="G1123" s="2330"/>
      <c r="H1123" s="2325">
        <v>5585</v>
      </c>
      <c r="I1123" s="2326">
        <v>954.08302021227303</v>
      </c>
      <c r="J1123" s="2331"/>
      <c r="K1123" s="2328">
        <v>5585</v>
      </c>
      <c r="L1123" s="2329">
        <v>104.37744380555201</v>
      </c>
      <c r="M1123" s="2330"/>
      <c r="N1123" s="2325">
        <v>5585</v>
      </c>
      <c r="O1123" s="2326">
        <v>1598.8766036339</v>
      </c>
      <c r="P1123" s="2331"/>
      <c r="Q1123" s="2328">
        <v>5585</v>
      </c>
      <c r="R1123" s="2329">
        <v>126.048512280777</v>
      </c>
      <c r="S1123" s="2330"/>
      <c r="T1123" s="2325">
        <v>5585</v>
      </c>
      <c r="U1123" s="2326">
        <v>3565.1725274938699</v>
      </c>
      <c r="V1123" s="2331"/>
      <c r="W1123" s="2332">
        <v>5585</v>
      </c>
      <c r="X1123" s="2329">
        <v>178.53429609093001</v>
      </c>
      <c r="Y1123" s="2330"/>
      <c r="Z1123" s="2333">
        <v>5585</v>
      </c>
      <c r="AA1123" s="2326">
        <v>2208.7284564722399</v>
      </c>
      <c r="AB1123" s="2331"/>
      <c r="AC1123" s="2332">
        <v>5585</v>
      </c>
      <c r="AD1123" s="2329">
        <v>142.11546809938201</v>
      </c>
      <c r="AE1123" s="2330"/>
      <c r="AF1123" s="2334">
        <v>5585</v>
      </c>
      <c r="AG1123" s="2335">
        <f t="shared" si="40"/>
        <v>1943.9271378847345</v>
      </c>
      <c r="AH1123" s="2336"/>
      <c r="AI1123" s="2334">
        <v>5585</v>
      </c>
      <c r="AJ1123" s="2337">
        <f t="shared" si="41"/>
        <v>135.24112478720039</v>
      </c>
    </row>
    <row r="1124" spans="2:36" x14ac:dyDescent="0.25">
      <c r="B1124" s="2325">
        <v>5590</v>
      </c>
      <c r="C1124" s="2326">
        <v>1392.7724744494999</v>
      </c>
      <c r="D1124" s="2327"/>
      <c r="E1124" s="2328">
        <v>5590</v>
      </c>
      <c r="F1124" s="2329">
        <v>125.129021912338</v>
      </c>
      <c r="G1124" s="2330"/>
      <c r="H1124" s="2325">
        <v>5590</v>
      </c>
      <c r="I1124" s="2326">
        <v>954.07862372775196</v>
      </c>
      <c r="J1124" s="2331"/>
      <c r="K1124" s="2328">
        <v>5590</v>
      </c>
      <c r="L1124" s="2329">
        <v>104.376666772601</v>
      </c>
      <c r="M1124" s="2330"/>
      <c r="N1124" s="2325">
        <v>5590</v>
      </c>
      <c r="O1124" s="2326">
        <v>1598.87362199924</v>
      </c>
      <c r="P1124" s="2331"/>
      <c r="Q1124" s="2328">
        <v>5590</v>
      </c>
      <c r="R1124" s="2329">
        <v>126.04767858178</v>
      </c>
      <c r="S1124" s="2330"/>
      <c r="T1124" s="2325">
        <v>5590</v>
      </c>
      <c r="U1124" s="2326">
        <v>3565.1630714673602</v>
      </c>
      <c r="V1124" s="2331"/>
      <c r="W1124" s="2332">
        <v>5590</v>
      </c>
      <c r="X1124" s="2329">
        <v>178.53346920383001</v>
      </c>
      <c r="Y1124" s="2330"/>
      <c r="Z1124" s="2333">
        <v>5590</v>
      </c>
      <c r="AA1124" s="2326">
        <v>2208.8215349755501</v>
      </c>
      <c r="AB1124" s="2331"/>
      <c r="AC1124" s="2332">
        <v>5590</v>
      </c>
      <c r="AD1124" s="2329">
        <v>142.11739987777599</v>
      </c>
      <c r="AE1124" s="2330"/>
      <c r="AF1124" s="2334">
        <v>5590</v>
      </c>
      <c r="AG1124" s="2335">
        <f t="shared" si="40"/>
        <v>1943.9418653238804</v>
      </c>
      <c r="AH1124" s="2336"/>
      <c r="AI1124" s="2334">
        <v>5590</v>
      </c>
      <c r="AJ1124" s="2337">
        <f t="shared" si="41"/>
        <v>135.24084726966504</v>
      </c>
    </row>
    <row r="1125" spans="2:36" x14ac:dyDescent="0.25">
      <c r="B1125" s="2325">
        <v>5595</v>
      </c>
      <c r="C1125" s="2326">
        <v>1392.7698672876099</v>
      </c>
      <c r="D1125" s="2327"/>
      <c r="E1125" s="2328">
        <v>5595</v>
      </c>
      <c r="F1125" s="2329">
        <v>125.128140165315</v>
      </c>
      <c r="G1125" s="2330"/>
      <c r="H1125" s="2325">
        <v>5595</v>
      </c>
      <c r="I1125" s="2326">
        <v>954.07422724323101</v>
      </c>
      <c r="J1125" s="2331"/>
      <c r="K1125" s="2328">
        <v>5595</v>
      </c>
      <c r="L1125" s="2329">
        <v>104.37588973965001</v>
      </c>
      <c r="M1125" s="2330"/>
      <c r="N1125" s="2325">
        <v>5595</v>
      </c>
      <c r="O1125" s="2326">
        <v>1598.8706403645799</v>
      </c>
      <c r="P1125" s="2331"/>
      <c r="Q1125" s="2328">
        <v>5595</v>
      </c>
      <c r="R1125" s="2329">
        <v>126.04684488278301</v>
      </c>
      <c r="S1125" s="2330"/>
      <c r="T1125" s="2325">
        <v>5595</v>
      </c>
      <c r="U1125" s="2326">
        <v>3565.15361544085</v>
      </c>
      <c r="V1125" s="2331"/>
      <c r="W1125" s="2332">
        <v>5595</v>
      </c>
      <c r="X1125" s="2329">
        <v>178.53264231673</v>
      </c>
      <c r="Y1125" s="2330"/>
      <c r="Z1125" s="2333">
        <v>5595</v>
      </c>
      <c r="AA1125" s="2326">
        <v>2208.9146134788598</v>
      </c>
      <c r="AB1125" s="2331"/>
      <c r="AC1125" s="2332">
        <v>5595</v>
      </c>
      <c r="AD1125" s="2329">
        <v>142.11933165617</v>
      </c>
      <c r="AE1125" s="2330"/>
      <c r="AF1125" s="2334">
        <v>5595</v>
      </c>
      <c r="AG1125" s="2335">
        <f t="shared" si="40"/>
        <v>1943.956592763026</v>
      </c>
      <c r="AH1125" s="2336"/>
      <c r="AI1125" s="2334">
        <v>5595</v>
      </c>
      <c r="AJ1125" s="2337">
        <f t="shared" si="41"/>
        <v>135.2405697521296</v>
      </c>
    </row>
    <row r="1126" spans="2:36" x14ac:dyDescent="0.25">
      <c r="B1126" s="2325">
        <v>5600</v>
      </c>
      <c r="C1126" s="2326">
        <v>1392.76726012571</v>
      </c>
      <c r="D1126" s="2327"/>
      <c r="E1126" s="2328">
        <v>5600</v>
      </c>
      <c r="F1126" s="2329">
        <v>125.127258418292</v>
      </c>
      <c r="G1126" s="2330"/>
      <c r="H1126" s="2325">
        <v>5600</v>
      </c>
      <c r="I1126" s="2326">
        <v>954.06983075871005</v>
      </c>
      <c r="J1126" s="2331"/>
      <c r="K1126" s="2328">
        <v>5600</v>
      </c>
      <c r="L1126" s="2329">
        <v>104.375112706699</v>
      </c>
      <c r="M1126" s="2330"/>
      <c r="N1126" s="2325">
        <v>5600</v>
      </c>
      <c r="O1126" s="2326">
        <v>1598.8676587299201</v>
      </c>
      <c r="P1126" s="2331"/>
      <c r="Q1126" s="2328">
        <v>5600</v>
      </c>
      <c r="R1126" s="2329">
        <v>126.04601118378601</v>
      </c>
      <c r="S1126" s="2330"/>
      <c r="T1126" s="2325">
        <v>5600</v>
      </c>
      <c r="U1126" s="2326">
        <v>3565.1441594143398</v>
      </c>
      <c r="V1126" s="2331"/>
      <c r="W1126" s="2332">
        <v>5600</v>
      </c>
      <c r="X1126" s="2329">
        <v>178.53181542963</v>
      </c>
      <c r="Y1126" s="2330"/>
      <c r="Z1126" s="2333">
        <v>5600</v>
      </c>
      <c r="AA1126" s="2326">
        <v>2209.0076919821699</v>
      </c>
      <c r="AB1126" s="2331"/>
      <c r="AC1126" s="2332">
        <v>5600</v>
      </c>
      <c r="AD1126" s="2329">
        <v>142.12126343456401</v>
      </c>
      <c r="AE1126" s="2330"/>
      <c r="AF1126" s="2334">
        <v>5600</v>
      </c>
      <c r="AG1126" s="2335">
        <f t="shared" si="40"/>
        <v>1943.9713202021699</v>
      </c>
      <c r="AH1126" s="2336"/>
      <c r="AI1126" s="2334">
        <v>5600</v>
      </c>
      <c r="AJ1126" s="2337">
        <f t="shared" si="41"/>
        <v>135.24029223459419</v>
      </c>
    </row>
    <row r="1127" spans="2:36" x14ac:dyDescent="0.25">
      <c r="B1127" s="2325">
        <v>5605</v>
      </c>
      <c r="C1127" s="2326">
        <v>1392.76465296382</v>
      </c>
      <c r="D1127" s="2327"/>
      <c r="E1127" s="2328">
        <v>5605</v>
      </c>
      <c r="F1127" s="2329">
        <v>125.126376671269</v>
      </c>
      <c r="G1127" s="2330"/>
      <c r="H1127" s="2325">
        <v>5605</v>
      </c>
      <c r="I1127" s="2326">
        <v>954.06543427418899</v>
      </c>
      <c r="J1127" s="2331"/>
      <c r="K1127" s="2328">
        <v>5605</v>
      </c>
      <c r="L1127" s="2329">
        <v>104.37433567374801</v>
      </c>
      <c r="M1127" s="2330"/>
      <c r="N1127" s="2325">
        <v>5605</v>
      </c>
      <c r="O1127" s="2326">
        <v>1598.86467709526</v>
      </c>
      <c r="P1127" s="2331"/>
      <c r="Q1127" s="2328">
        <v>5605</v>
      </c>
      <c r="R1127" s="2329">
        <v>126.04517748478899</v>
      </c>
      <c r="S1127" s="2330"/>
      <c r="T1127" s="2325">
        <v>5605</v>
      </c>
      <c r="U1127" s="2326">
        <v>3565.1347033878301</v>
      </c>
      <c r="V1127" s="2331"/>
      <c r="W1127" s="2332">
        <v>5605</v>
      </c>
      <c r="X1127" s="2329">
        <v>178.53098854253</v>
      </c>
      <c r="Y1127" s="2330"/>
      <c r="Z1127" s="2333">
        <v>5605</v>
      </c>
      <c r="AA1127" s="2326">
        <v>2209.1007704854801</v>
      </c>
      <c r="AB1127" s="2331"/>
      <c r="AC1127" s="2332">
        <v>5605</v>
      </c>
      <c r="AD1127" s="2329">
        <v>142.123195212958</v>
      </c>
      <c r="AE1127" s="2330"/>
      <c r="AF1127" s="2334">
        <v>5605</v>
      </c>
      <c r="AG1127" s="2335">
        <f t="shared" si="40"/>
        <v>1943.986047641316</v>
      </c>
      <c r="AH1127" s="2336"/>
      <c r="AI1127" s="2334">
        <v>5605</v>
      </c>
      <c r="AJ1127" s="2337">
        <f t="shared" si="41"/>
        <v>135.24001471705881</v>
      </c>
    </row>
    <row r="1128" spans="2:36" x14ac:dyDescent="0.25">
      <c r="B1128" s="2325">
        <v>5610</v>
      </c>
      <c r="C1128" s="2326">
        <v>1392.7620458019301</v>
      </c>
      <c r="D1128" s="2327"/>
      <c r="E1128" s="2328">
        <v>5610</v>
      </c>
      <c r="F1128" s="2329">
        <v>125.125494924246</v>
      </c>
      <c r="G1128" s="2330"/>
      <c r="H1128" s="2325">
        <v>5610</v>
      </c>
      <c r="I1128" s="2326">
        <v>954.06103778966803</v>
      </c>
      <c r="J1128" s="2331"/>
      <c r="K1128" s="2328">
        <v>5610</v>
      </c>
      <c r="L1128" s="2329">
        <v>104.373558640797</v>
      </c>
      <c r="M1128" s="2330"/>
      <c r="N1128" s="2325">
        <v>5610</v>
      </c>
      <c r="O1128" s="2326">
        <v>1598.8616954606</v>
      </c>
      <c r="P1128" s="2331"/>
      <c r="Q1128" s="2328">
        <v>5610</v>
      </c>
      <c r="R1128" s="2329">
        <v>126.04434378579199</v>
      </c>
      <c r="S1128" s="2330"/>
      <c r="T1128" s="2325">
        <v>5610</v>
      </c>
      <c r="U1128" s="2326">
        <v>3565.1252473613199</v>
      </c>
      <c r="V1128" s="2331"/>
      <c r="W1128" s="2332">
        <v>5610</v>
      </c>
      <c r="X1128" s="2329">
        <v>178.53016165542999</v>
      </c>
      <c r="Y1128" s="2330"/>
      <c r="Z1128" s="2333">
        <v>5610</v>
      </c>
      <c r="AA1128" s="2326">
        <v>2209.1938489887898</v>
      </c>
      <c r="AB1128" s="2331"/>
      <c r="AC1128" s="2332">
        <v>5610</v>
      </c>
      <c r="AD1128" s="2329">
        <v>142.125126991352</v>
      </c>
      <c r="AE1128" s="2330"/>
      <c r="AF1128" s="2334">
        <v>5610</v>
      </c>
      <c r="AG1128" s="2335">
        <f t="shared" si="40"/>
        <v>1944.0007750804616</v>
      </c>
      <c r="AH1128" s="2336"/>
      <c r="AI1128" s="2334">
        <v>5610</v>
      </c>
      <c r="AJ1128" s="2337">
        <f t="shared" si="41"/>
        <v>135.2397371995234</v>
      </c>
    </row>
    <row r="1129" spans="2:36" x14ac:dyDescent="0.25">
      <c r="B1129" s="2325">
        <v>5615</v>
      </c>
      <c r="C1129" s="2326">
        <v>1392.7594386400399</v>
      </c>
      <c r="D1129" s="2327"/>
      <c r="E1129" s="2328">
        <v>5615</v>
      </c>
      <c r="F1129" s="2329">
        <v>125.124613177223</v>
      </c>
      <c r="G1129" s="2330"/>
      <c r="H1129" s="2325">
        <v>5615</v>
      </c>
      <c r="I1129" s="2326">
        <v>954.05664130514697</v>
      </c>
      <c r="J1129" s="2331"/>
      <c r="K1129" s="2328">
        <v>5615</v>
      </c>
      <c r="L1129" s="2329">
        <v>104.37278160784599</v>
      </c>
      <c r="M1129" s="2330"/>
      <c r="N1129" s="2325">
        <v>5615</v>
      </c>
      <c r="O1129" s="2326">
        <v>1598.85871382594</v>
      </c>
      <c r="P1129" s="2331"/>
      <c r="Q1129" s="2328">
        <v>5615</v>
      </c>
      <c r="R1129" s="2329">
        <v>126.043510086795</v>
      </c>
      <c r="S1129" s="2330"/>
      <c r="T1129" s="2325">
        <v>5615</v>
      </c>
      <c r="U1129" s="2326">
        <v>3565.1157913348102</v>
      </c>
      <c r="V1129" s="2331"/>
      <c r="W1129" s="2332">
        <v>5615</v>
      </c>
      <c r="X1129" s="2329">
        <v>178.52933476832999</v>
      </c>
      <c r="Y1129" s="2330"/>
      <c r="Z1129" s="2333">
        <v>5615</v>
      </c>
      <c r="AA1129" s="2326">
        <v>2209.2869274920999</v>
      </c>
      <c r="AB1129" s="2331"/>
      <c r="AC1129" s="2332">
        <v>5615</v>
      </c>
      <c r="AD1129" s="2329">
        <v>142.12705876974599</v>
      </c>
      <c r="AE1129" s="2330"/>
      <c r="AF1129" s="2334">
        <v>5615</v>
      </c>
      <c r="AG1129" s="2335">
        <f t="shared" si="40"/>
        <v>1944.0155025196073</v>
      </c>
      <c r="AH1129" s="2336"/>
      <c r="AI1129" s="2334">
        <v>5615</v>
      </c>
      <c r="AJ1129" s="2337">
        <f t="shared" si="41"/>
        <v>135.23945968198797</v>
      </c>
    </row>
    <row r="1130" spans="2:36" x14ac:dyDescent="0.25">
      <c r="B1130" s="2325">
        <v>5620</v>
      </c>
      <c r="C1130" s="2326">
        <v>1392.7568314781499</v>
      </c>
      <c r="D1130" s="2327"/>
      <c r="E1130" s="2328">
        <v>5620</v>
      </c>
      <c r="F1130" s="2329">
        <v>125.1237314302</v>
      </c>
      <c r="G1130" s="2330"/>
      <c r="H1130" s="2325">
        <v>5620</v>
      </c>
      <c r="I1130" s="2326">
        <v>954.05224482062602</v>
      </c>
      <c r="J1130" s="2331"/>
      <c r="K1130" s="2328">
        <v>5620</v>
      </c>
      <c r="L1130" s="2329">
        <v>104.372004574895</v>
      </c>
      <c r="M1130" s="2330"/>
      <c r="N1130" s="2325">
        <v>5620</v>
      </c>
      <c r="O1130" s="2326">
        <v>1598.8557321912799</v>
      </c>
      <c r="P1130" s="2331"/>
      <c r="Q1130" s="2328">
        <v>5620</v>
      </c>
      <c r="R1130" s="2329">
        <v>126.042676387798</v>
      </c>
      <c r="S1130" s="2330"/>
      <c r="T1130" s="2325">
        <v>5620</v>
      </c>
      <c r="U1130" s="2326">
        <v>3565.1063353083</v>
      </c>
      <c r="V1130" s="2331"/>
      <c r="W1130" s="2332">
        <v>5620</v>
      </c>
      <c r="X1130" s="2329">
        <v>178.52850788123001</v>
      </c>
      <c r="Y1130" s="2330"/>
      <c r="Z1130" s="2333">
        <v>5620</v>
      </c>
      <c r="AA1130" s="2326">
        <v>2209.3800059954101</v>
      </c>
      <c r="AB1130" s="2331"/>
      <c r="AC1130" s="2332">
        <v>5620</v>
      </c>
      <c r="AD1130" s="2329">
        <v>142.12899054814</v>
      </c>
      <c r="AE1130" s="2330"/>
      <c r="AF1130" s="2334">
        <v>5620</v>
      </c>
      <c r="AG1130" s="2335">
        <f t="shared" si="40"/>
        <v>1944.0302299587534</v>
      </c>
      <c r="AH1130" s="2336"/>
      <c r="AI1130" s="2334">
        <v>5620</v>
      </c>
      <c r="AJ1130" s="2337">
        <f t="shared" si="41"/>
        <v>135.23918216445261</v>
      </c>
    </row>
    <row r="1131" spans="2:36" x14ac:dyDescent="0.25">
      <c r="B1131" s="2325">
        <v>5625</v>
      </c>
      <c r="C1131" s="2326">
        <v>1392.75422431626</v>
      </c>
      <c r="D1131" s="2327"/>
      <c r="E1131" s="2328">
        <v>5625</v>
      </c>
      <c r="F1131" s="2329">
        <v>125.12284968317699</v>
      </c>
      <c r="G1131" s="2330"/>
      <c r="H1131" s="2325">
        <v>5625</v>
      </c>
      <c r="I1131" s="2326">
        <v>954.04784833610597</v>
      </c>
      <c r="J1131" s="2331"/>
      <c r="K1131" s="2328">
        <v>5625</v>
      </c>
      <c r="L1131" s="2329">
        <v>104.37122754194399</v>
      </c>
      <c r="M1131" s="2330"/>
      <c r="N1131" s="2325">
        <v>5625</v>
      </c>
      <c r="O1131" s="2326">
        <v>1598.8527505566201</v>
      </c>
      <c r="P1131" s="2331"/>
      <c r="Q1131" s="2328">
        <v>5625</v>
      </c>
      <c r="R1131" s="2329">
        <v>126.041842688801</v>
      </c>
      <c r="S1131" s="2330"/>
      <c r="T1131" s="2325">
        <v>5625</v>
      </c>
      <c r="U1131" s="2326">
        <v>3565.0968792817898</v>
      </c>
      <c r="V1131" s="2331"/>
      <c r="W1131" s="2332">
        <v>5625</v>
      </c>
      <c r="X1131" s="2329">
        <v>178.52768099413001</v>
      </c>
      <c r="Y1131" s="2330"/>
      <c r="Z1131" s="2333">
        <v>5625</v>
      </c>
      <c r="AA1131" s="2326">
        <v>2209.4730844987198</v>
      </c>
      <c r="AB1131" s="2331"/>
      <c r="AC1131" s="2332">
        <v>5625</v>
      </c>
      <c r="AD1131" s="2329">
        <v>142.13092232653401</v>
      </c>
      <c r="AE1131" s="2330"/>
      <c r="AF1131" s="2334">
        <v>5625</v>
      </c>
      <c r="AG1131" s="2335">
        <f t="shared" si="40"/>
        <v>1944.0449573978992</v>
      </c>
      <c r="AH1131" s="2336"/>
      <c r="AI1131" s="2334">
        <v>5625</v>
      </c>
      <c r="AJ1131" s="2337">
        <f t="shared" si="41"/>
        <v>135.23890464691721</v>
      </c>
    </row>
    <row r="1132" spans="2:36" x14ac:dyDescent="0.25">
      <c r="B1132" s="2325">
        <v>5630</v>
      </c>
      <c r="C1132" s="2326">
        <v>1392.75161715437</v>
      </c>
      <c r="D1132" s="2327"/>
      <c r="E1132" s="2328">
        <v>5630</v>
      </c>
      <c r="F1132" s="2329">
        <v>125.12196793615399</v>
      </c>
      <c r="G1132" s="2330"/>
      <c r="H1132" s="2325">
        <v>5630</v>
      </c>
      <c r="I1132" s="2326">
        <v>954.04345185158502</v>
      </c>
      <c r="J1132" s="2331"/>
      <c r="K1132" s="2328">
        <v>5630</v>
      </c>
      <c r="L1132" s="2329">
        <v>104.370450508993</v>
      </c>
      <c r="M1132" s="2330"/>
      <c r="N1132" s="2325">
        <v>5630</v>
      </c>
      <c r="O1132" s="2326">
        <v>1598.84976892196</v>
      </c>
      <c r="P1132" s="2331"/>
      <c r="Q1132" s="2328">
        <v>5630</v>
      </c>
      <c r="R1132" s="2329">
        <v>126.041008989804</v>
      </c>
      <c r="S1132" s="2330"/>
      <c r="T1132" s="2325">
        <v>5630</v>
      </c>
      <c r="U1132" s="2326">
        <v>3565.0874232552801</v>
      </c>
      <c r="V1132" s="2331"/>
      <c r="W1132" s="2332">
        <v>5630</v>
      </c>
      <c r="X1132" s="2329">
        <v>178.52685410703</v>
      </c>
      <c r="Y1132" s="2330"/>
      <c r="Z1132" s="2333">
        <v>5630</v>
      </c>
      <c r="AA1132" s="2326">
        <v>2209.56616300203</v>
      </c>
      <c r="AB1132" s="2331"/>
      <c r="AC1132" s="2332">
        <v>5630</v>
      </c>
      <c r="AD1132" s="2329">
        <v>142.13285410492799</v>
      </c>
      <c r="AE1132" s="2330"/>
      <c r="AF1132" s="2334">
        <v>5630</v>
      </c>
      <c r="AG1132" s="2335">
        <f t="shared" si="40"/>
        <v>1944.0596848370449</v>
      </c>
      <c r="AH1132" s="2336"/>
      <c r="AI1132" s="2334">
        <v>5630</v>
      </c>
      <c r="AJ1132" s="2337">
        <f t="shared" si="41"/>
        <v>135.2386271293818</v>
      </c>
    </row>
    <row r="1133" spans="2:36" x14ac:dyDescent="0.25">
      <c r="B1133" s="2325">
        <v>5635</v>
      </c>
      <c r="C1133" s="2326">
        <v>1392.7490099924801</v>
      </c>
      <c r="D1133" s="2327"/>
      <c r="E1133" s="2328">
        <v>5635</v>
      </c>
      <c r="F1133" s="2329">
        <v>125.12108618913101</v>
      </c>
      <c r="G1133" s="2330"/>
      <c r="H1133" s="2325">
        <v>5635</v>
      </c>
      <c r="I1133" s="2326">
        <v>954.03905536706395</v>
      </c>
      <c r="J1133" s="2331"/>
      <c r="K1133" s="2328">
        <v>5635</v>
      </c>
      <c r="L1133" s="2329">
        <v>104.369673476042</v>
      </c>
      <c r="M1133" s="2330"/>
      <c r="N1133" s="2325">
        <v>5635</v>
      </c>
      <c r="O1133" s="2326">
        <v>1598.8467872873</v>
      </c>
      <c r="P1133" s="2331"/>
      <c r="Q1133" s="2328">
        <v>5635</v>
      </c>
      <c r="R1133" s="2329">
        <v>126.040175290807</v>
      </c>
      <c r="S1133" s="2330"/>
      <c r="T1133" s="2325">
        <v>5635</v>
      </c>
      <c r="U1133" s="2326">
        <v>3565.0779672287699</v>
      </c>
      <c r="V1133" s="2331"/>
      <c r="W1133" s="2332">
        <v>5635</v>
      </c>
      <c r="X1133" s="2329">
        <v>178.52602721993</v>
      </c>
      <c r="Y1133" s="2330"/>
      <c r="Z1133" s="2333">
        <v>5635</v>
      </c>
      <c r="AA1133" s="2326">
        <v>2209.6592415053401</v>
      </c>
      <c r="AB1133" s="2331"/>
      <c r="AC1133" s="2332">
        <v>5635</v>
      </c>
      <c r="AD1133" s="2329">
        <v>142.134785883322</v>
      </c>
      <c r="AE1133" s="2330"/>
      <c r="AF1133" s="2334">
        <v>5635</v>
      </c>
      <c r="AG1133" s="2335">
        <f t="shared" si="40"/>
        <v>1944.0744122761905</v>
      </c>
      <c r="AH1133" s="2336"/>
      <c r="AI1133" s="2334">
        <v>5635</v>
      </c>
      <c r="AJ1133" s="2337">
        <f t="shared" si="41"/>
        <v>135.23834961184642</v>
      </c>
    </row>
    <row r="1134" spans="2:36" x14ac:dyDescent="0.25">
      <c r="B1134" s="2325">
        <v>5640</v>
      </c>
      <c r="C1134" s="2326">
        <v>1392.7464028305899</v>
      </c>
      <c r="D1134" s="2327"/>
      <c r="E1134" s="2328">
        <v>5640</v>
      </c>
      <c r="F1134" s="2329">
        <v>125.120204442108</v>
      </c>
      <c r="G1134" s="2330"/>
      <c r="H1134" s="2325">
        <v>5640</v>
      </c>
      <c r="I1134" s="2326">
        <v>954.034658882543</v>
      </c>
      <c r="J1134" s="2331"/>
      <c r="K1134" s="2328">
        <v>5640</v>
      </c>
      <c r="L1134" s="2329">
        <v>104.368896443091</v>
      </c>
      <c r="M1134" s="2330"/>
      <c r="N1134" s="2325">
        <v>5640</v>
      </c>
      <c r="O1134" s="2326">
        <v>1598.84380565264</v>
      </c>
      <c r="P1134" s="2331"/>
      <c r="Q1134" s="2328">
        <v>5640</v>
      </c>
      <c r="R1134" s="2329">
        <v>126.03934159181</v>
      </c>
      <c r="S1134" s="2330"/>
      <c r="T1134" s="2325">
        <v>5640</v>
      </c>
      <c r="U1134" s="2326">
        <v>3565.0685112022602</v>
      </c>
      <c r="V1134" s="2331"/>
      <c r="W1134" s="2332">
        <v>5640</v>
      </c>
      <c r="X1134" s="2329">
        <v>178.52520033283</v>
      </c>
      <c r="Y1134" s="2330"/>
      <c r="Z1134" s="2333">
        <v>5640</v>
      </c>
      <c r="AA1134" s="2326">
        <v>2209.7523200086498</v>
      </c>
      <c r="AB1134" s="2331"/>
      <c r="AC1134" s="2332">
        <v>5640</v>
      </c>
      <c r="AD1134" s="2329">
        <v>142.13671766171601</v>
      </c>
      <c r="AE1134" s="2330"/>
      <c r="AF1134" s="2334">
        <v>5640</v>
      </c>
      <c r="AG1134" s="2335">
        <f t="shared" si="40"/>
        <v>1944.0891397153366</v>
      </c>
      <c r="AH1134" s="2336"/>
      <c r="AI1134" s="2334">
        <v>5640</v>
      </c>
      <c r="AJ1134" s="2337">
        <f t="shared" si="41"/>
        <v>135.23807209431101</v>
      </c>
    </row>
    <row r="1135" spans="2:36" x14ac:dyDescent="0.25">
      <c r="B1135" s="2325">
        <v>5645</v>
      </c>
      <c r="C1135" s="2326">
        <v>1392.7437956686999</v>
      </c>
      <c r="D1135" s="2327"/>
      <c r="E1135" s="2328">
        <v>5645</v>
      </c>
      <c r="F1135" s="2329">
        <v>125.119322695085</v>
      </c>
      <c r="G1135" s="2330"/>
      <c r="H1135" s="2325">
        <v>5645</v>
      </c>
      <c r="I1135" s="2326">
        <v>954.03026239802205</v>
      </c>
      <c r="J1135" s="2331"/>
      <c r="K1135" s="2328">
        <v>5645</v>
      </c>
      <c r="L1135" s="2329">
        <v>104.36811941014</v>
      </c>
      <c r="M1135" s="2330"/>
      <c r="N1135" s="2325">
        <v>5645</v>
      </c>
      <c r="O1135" s="2326">
        <v>1598.8408240179799</v>
      </c>
      <c r="P1135" s="2331"/>
      <c r="Q1135" s="2328">
        <v>5645</v>
      </c>
      <c r="R1135" s="2329">
        <v>126.038507892813</v>
      </c>
      <c r="S1135" s="2330"/>
      <c r="T1135" s="2325">
        <v>5645</v>
      </c>
      <c r="U1135" s="2326">
        <v>3565.05905517575</v>
      </c>
      <c r="V1135" s="2331"/>
      <c r="W1135" s="2332">
        <v>5645</v>
      </c>
      <c r="X1135" s="2329">
        <v>178.52437344572999</v>
      </c>
      <c r="Y1135" s="2330"/>
      <c r="Z1135" s="2333">
        <v>5645</v>
      </c>
      <c r="AA1135" s="2326">
        <v>2209.84539851196</v>
      </c>
      <c r="AB1135" s="2331"/>
      <c r="AC1135" s="2332">
        <v>5645</v>
      </c>
      <c r="AD1135" s="2329">
        <v>142.13864944010999</v>
      </c>
      <c r="AE1135" s="2330"/>
      <c r="AF1135" s="2334">
        <v>5645</v>
      </c>
      <c r="AG1135" s="2335">
        <f t="shared" si="40"/>
        <v>1944.1038671544823</v>
      </c>
      <c r="AH1135" s="2336"/>
      <c r="AI1135" s="2334">
        <v>5645</v>
      </c>
      <c r="AJ1135" s="2337">
        <f t="shared" si="41"/>
        <v>135.2377945767756</v>
      </c>
    </row>
    <row r="1136" spans="2:36" x14ac:dyDescent="0.25">
      <c r="B1136" s="2325">
        <v>5650</v>
      </c>
      <c r="C1136" s="2326">
        <v>1392.74118850681</v>
      </c>
      <c r="D1136" s="2327"/>
      <c r="E1136" s="2328">
        <v>5650</v>
      </c>
      <c r="F1136" s="2329">
        <v>125.118440948062</v>
      </c>
      <c r="G1136" s="2330"/>
      <c r="H1136" s="2325">
        <v>5650</v>
      </c>
      <c r="I1136" s="2326">
        <v>954.02586591350098</v>
      </c>
      <c r="J1136" s="2331"/>
      <c r="K1136" s="2328">
        <v>5650</v>
      </c>
      <c r="L1136" s="2329">
        <v>104.367342377189</v>
      </c>
      <c r="M1136" s="2330"/>
      <c r="N1136" s="2325">
        <v>5650</v>
      </c>
      <c r="O1136" s="2326">
        <v>1598.8378423833201</v>
      </c>
      <c r="P1136" s="2331"/>
      <c r="Q1136" s="2328">
        <v>5650</v>
      </c>
      <c r="R1136" s="2329">
        <v>126.037674193816</v>
      </c>
      <c r="S1136" s="2330"/>
      <c r="T1136" s="2325">
        <v>5650</v>
      </c>
      <c r="U1136" s="2326">
        <v>3565.0495991492398</v>
      </c>
      <c r="V1136" s="2331"/>
      <c r="W1136" s="2332">
        <v>5650</v>
      </c>
      <c r="X1136" s="2329">
        <v>178.52354655862999</v>
      </c>
      <c r="Y1136" s="2330"/>
      <c r="Z1136" s="2333">
        <v>5650</v>
      </c>
      <c r="AA1136" s="2326">
        <v>2209.9384770152701</v>
      </c>
      <c r="AB1136" s="2331"/>
      <c r="AC1136" s="2332">
        <v>5650</v>
      </c>
      <c r="AD1136" s="2329">
        <v>142.140581218504</v>
      </c>
      <c r="AE1136" s="2330"/>
      <c r="AF1136" s="2334">
        <v>5650</v>
      </c>
      <c r="AG1136" s="2335">
        <f t="shared" si="40"/>
        <v>1944.1185945936281</v>
      </c>
      <c r="AH1136" s="2336"/>
      <c r="AI1136" s="2334">
        <v>5650</v>
      </c>
      <c r="AJ1136" s="2337">
        <f t="shared" si="41"/>
        <v>135.23751705924019</v>
      </c>
    </row>
    <row r="1137" spans="2:36" x14ac:dyDescent="0.25">
      <c r="B1137" s="2325">
        <v>5655</v>
      </c>
      <c r="C1137" s="2326">
        <v>1392.73858134492</v>
      </c>
      <c r="D1137" s="2327"/>
      <c r="E1137" s="2328">
        <v>5655</v>
      </c>
      <c r="F1137" s="2329">
        <v>125.117559201039</v>
      </c>
      <c r="G1137" s="2330"/>
      <c r="H1137" s="2325">
        <v>5655</v>
      </c>
      <c r="I1137" s="2326">
        <v>954.02146942898003</v>
      </c>
      <c r="J1137" s="2331"/>
      <c r="K1137" s="2328">
        <v>5655</v>
      </c>
      <c r="L1137" s="2329">
        <v>104.366565344238</v>
      </c>
      <c r="M1137" s="2330"/>
      <c r="N1137" s="2325">
        <v>5655</v>
      </c>
      <c r="O1137" s="2326">
        <v>1598.83486074866</v>
      </c>
      <c r="P1137" s="2331"/>
      <c r="Q1137" s="2328">
        <v>5655</v>
      </c>
      <c r="R1137" s="2329">
        <v>126.036840494819</v>
      </c>
      <c r="S1137" s="2330"/>
      <c r="T1137" s="2325">
        <v>5655</v>
      </c>
      <c r="U1137" s="2326">
        <v>3565.0401431227301</v>
      </c>
      <c r="V1137" s="2331"/>
      <c r="W1137" s="2332">
        <v>5655</v>
      </c>
      <c r="X1137" s="2329">
        <v>178.52271967153001</v>
      </c>
      <c r="Y1137" s="2330"/>
      <c r="Z1137" s="2333">
        <v>5655</v>
      </c>
      <c r="AA1137" s="2326">
        <v>2210.0315555185798</v>
      </c>
      <c r="AB1137" s="2331"/>
      <c r="AC1137" s="2332">
        <v>5655</v>
      </c>
      <c r="AD1137" s="2329">
        <v>142.14251299689801</v>
      </c>
      <c r="AE1137" s="2330"/>
      <c r="AF1137" s="2334">
        <v>5655</v>
      </c>
      <c r="AG1137" s="2335">
        <f t="shared" si="40"/>
        <v>1944.1333220327738</v>
      </c>
      <c r="AH1137" s="2336"/>
      <c r="AI1137" s="2334">
        <v>5655</v>
      </c>
      <c r="AJ1137" s="2337">
        <f t="shared" si="41"/>
        <v>135.23723954170478</v>
      </c>
    </row>
    <row r="1138" spans="2:36" x14ac:dyDescent="0.25">
      <c r="B1138" s="2325">
        <v>5660</v>
      </c>
      <c r="C1138" s="2326">
        <v>1392.7359741830301</v>
      </c>
      <c r="D1138" s="2327"/>
      <c r="E1138" s="2328">
        <v>5660</v>
      </c>
      <c r="F1138" s="2329">
        <v>125.116677454016</v>
      </c>
      <c r="G1138" s="2330"/>
      <c r="H1138" s="2325">
        <v>5660</v>
      </c>
      <c r="I1138" s="2326">
        <v>954.01707294445896</v>
      </c>
      <c r="J1138" s="2331"/>
      <c r="K1138" s="2328">
        <v>5660</v>
      </c>
      <c r="L1138" s="2329">
        <v>104.36578831128701</v>
      </c>
      <c r="M1138" s="2330"/>
      <c r="N1138" s="2325">
        <v>5660</v>
      </c>
      <c r="O1138" s="2326">
        <v>1598.831879114</v>
      </c>
      <c r="P1138" s="2331"/>
      <c r="Q1138" s="2328">
        <v>5660</v>
      </c>
      <c r="R1138" s="2329">
        <v>126.036006795822</v>
      </c>
      <c r="S1138" s="2330"/>
      <c r="T1138" s="2325">
        <v>5660</v>
      </c>
      <c r="U1138" s="2326">
        <v>3565.0306870962199</v>
      </c>
      <c r="V1138" s="2331"/>
      <c r="W1138" s="2332">
        <v>5660</v>
      </c>
      <c r="X1138" s="2329">
        <v>178.52189278443001</v>
      </c>
      <c r="Y1138" s="2330"/>
      <c r="Z1138" s="2333">
        <v>5660</v>
      </c>
      <c r="AA1138" s="2326">
        <v>2210.12463402189</v>
      </c>
      <c r="AB1138" s="2331"/>
      <c r="AC1138" s="2332">
        <v>5660</v>
      </c>
      <c r="AD1138" s="2329">
        <v>142.14444477529199</v>
      </c>
      <c r="AE1138" s="2330"/>
      <c r="AF1138" s="2334">
        <v>5660</v>
      </c>
      <c r="AG1138" s="2335">
        <f t="shared" si="40"/>
        <v>1944.1480494719199</v>
      </c>
      <c r="AH1138" s="2336"/>
      <c r="AI1138" s="2334">
        <v>5660</v>
      </c>
      <c r="AJ1138" s="2337">
        <f t="shared" si="41"/>
        <v>135.2369620241694</v>
      </c>
    </row>
    <row r="1139" spans="2:36" x14ac:dyDescent="0.25">
      <c r="B1139" s="2325">
        <v>5665</v>
      </c>
      <c r="C1139" s="2326">
        <v>1392.7333670211401</v>
      </c>
      <c r="D1139" s="2327"/>
      <c r="E1139" s="2328">
        <v>5665</v>
      </c>
      <c r="F1139" s="2329">
        <v>125.115795706993</v>
      </c>
      <c r="G1139" s="2330"/>
      <c r="H1139" s="2325">
        <v>5665</v>
      </c>
      <c r="I1139" s="2326">
        <v>954.01267645993801</v>
      </c>
      <c r="J1139" s="2331"/>
      <c r="K1139" s="2328">
        <v>5665</v>
      </c>
      <c r="L1139" s="2329">
        <v>104.365011278336</v>
      </c>
      <c r="M1139" s="2330"/>
      <c r="N1139" s="2325">
        <v>5665</v>
      </c>
      <c r="O1139" s="2326">
        <v>1598.82889747934</v>
      </c>
      <c r="P1139" s="2331"/>
      <c r="Q1139" s="2328">
        <v>5665</v>
      </c>
      <c r="R1139" s="2329">
        <v>126.03517309682501</v>
      </c>
      <c r="S1139" s="2330"/>
      <c r="T1139" s="2325">
        <v>5665</v>
      </c>
      <c r="U1139" s="2326">
        <v>3565.0212310697102</v>
      </c>
      <c r="V1139" s="2331"/>
      <c r="W1139" s="2332">
        <v>5665</v>
      </c>
      <c r="X1139" s="2329">
        <v>178.52106589733</v>
      </c>
      <c r="Y1139" s="2330"/>
      <c r="Z1139" s="2333">
        <v>5665</v>
      </c>
      <c r="AA1139" s="2326">
        <v>2210.2177125252001</v>
      </c>
      <c r="AB1139" s="2331"/>
      <c r="AC1139" s="2332">
        <v>5665</v>
      </c>
      <c r="AD1139" s="2329">
        <v>142.146376553686</v>
      </c>
      <c r="AE1139" s="2330"/>
      <c r="AF1139" s="2334">
        <v>5665</v>
      </c>
      <c r="AG1139" s="2335">
        <f t="shared" si="40"/>
        <v>1944.162776911066</v>
      </c>
      <c r="AH1139" s="2336"/>
      <c r="AI1139" s="2334">
        <v>5665</v>
      </c>
      <c r="AJ1139" s="2337">
        <f t="shared" si="41"/>
        <v>135.23668450663399</v>
      </c>
    </row>
    <row r="1140" spans="2:36" x14ac:dyDescent="0.25">
      <c r="B1140" s="2325">
        <v>5670</v>
      </c>
      <c r="C1140" s="2326">
        <v>1392.7307598592499</v>
      </c>
      <c r="D1140" s="2327"/>
      <c r="E1140" s="2328">
        <v>5670</v>
      </c>
      <c r="F1140" s="2329">
        <v>125.11491395997</v>
      </c>
      <c r="G1140" s="2330"/>
      <c r="H1140" s="2325">
        <v>5670</v>
      </c>
      <c r="I1140" s="2326">
        <v>954.00827997541705</v>
      </c>
      <c r="J1140" s="2331"/>
      <c r="K1140" s="2328">
        <v>5670</v>
      </c>
      <c r="L1140" s="2329">
        <v>104.36423424538501</v>
      </c>
      <c r="M1140" s="2330"/>
      <c r="N1140" s="2325">
        <v>5670</v>
      </c>
      <c r="O1140" s="2326">
        <v>1598.8259158446799</v>
      </c>
      <c r="P1140" s="2331"/>
      <c r="Q1140" s="2328">
        <v>5670</v>
      </c>
      <c r="R1140" s="2329">
        <v>126.03433939782801</v>
      </c>
      <c r="S1140" s="2330"/>
      <c r="T1140" s="2325">
        <v>5670</v>
      </c>
      <c r="U1140" s="2326">
        <v>3565.0117750432</v>
      </c>
      <c r="V1140" s="2331"/>
      <c r="W1140" s="2332">
        <v>5670</v>
      </c>
      <c r="X1140" s="2329">
        <v>178.52023901023</v>
      </c>
      <c r="Y1140" s="2330"/>
      <c r="Z1140" s="2333">
        <v>5670</v>
      </c>
      <c r="AA1140" s="2326">
        <v>2210.3107910285098</v>
      </c>
      <c r="AB1140" s="2331"/>
      <c r="AC1140" s="2332">
        <v>5670</v>
      </c>
      <c r="AD1140" s="2329">
        <v>142.14830833208001</v>
      </c>
      <c r="AE1140" s="2330"/>
      <c r="AF1140" s="2334">
        <v>5670</v>
      </c>
      <c r="AG1140" s="2335">
        <f t="shared" si="40"/>
        <v>1944.1775043502116</v>
      </c>
      <c r="AH1140" s="2336"/>
      <c r="AI1140" s="2334">
        <v>5670</v>
      </c>
      <c r="AJ1140" s="2337">
        <f t="shared" si="41"/>
        <v>135.23640698909858</v>
      </c>
    </row>
    <row r="1141" spans="2:36" x14ac:dyDescent="0.25">
      <c r="B1141" s="2325">
        <v>5675</v>
      </c>
      <c r="C1141" s="2326">
        <v>1392.72815269736</v>
      </c>
      <c r="D1141" s="2327"/>
      <c r="E1141" s="2328">
        <v>5675</v>
      </c>
      <c r="F1141" s="2329">
        <v>125.114032212947</v>
      </c>
      <c r="G1141" s="2330"/>
      <c r="H1141" s="2325">
        <v>5675</v>
      </c>
      <c r="I1141" s="2326">
        <v>954.00388349089599</v>
      </c>
      <c r="J1141" s="2331"/>
      <c r="K1141" s="2328">
        <v>5675</v>
      </c>
      <c r="L1141" s="2329">
        <v>104.363457212434</v>
      </c>
      <c r="M1141" s="2330"/>
      <c r="N1141" s="2325">
        <v>5675</v>
      </c>
      <c r="O1141" s="2326">
        <v>1598.8229342100201</v>
      </c>
      <c r="P1141" s="2331"/>
      <c r="Q1141" s="2328">
        <v>5675</v>
      </c>
      <c r="R1141" s="2329">
        <v>126.03350569883099</v>
      </c>
      <c r="S1141" s="2330"/>
      <c r="T1141" s="2325">
        <v>5675</v>
      </c>
      <c r="U1141" s="2326">
        <v>3565.0023190166899</v>
      </c>
      <c r="V1141" s="2331"/>
      <c r="W1141" s="2332">
        <v>5675</v>
      </c>
      <c r="X1141" s="2329">
        <v>178.51941212313</v>
      </c>
      <c r="Y1141" s="2330"/>
      <c r="Z1141" s="2333">
        <v>5675</v>
      </c>
      <c r="AA1141" s="2326">
        <v>2210.40386953182</v>
      </c>
      <c r="AB1141" s="2331"/>
      <c r="AC1141" s="2332">
        <v>5675</v>
      </c>
      <c r="AD1141" s="2329">
        <v>142.15024011047399</v>
      </c>
      <c r="AE1141" s="2330"/>
      <c r="AF1141" s="2334">
        <v>5675</v>
      </c>
      <c r="AG1141" s="2335">
        <f t="shared" si="40"/>
        <v>1944.1922317893573</v>
      </c>
      <c r="AH1141" s="2336"/>
      <c r="AI1141" s="2334">
        <v>5675</v>
      </c>
      <c r="AJ1141" s="2337">
        <f t="shared" si="41"/>
        <v>135.2361294715632</v>
      </c>
    </row>
    <row r="1142" spans="2:36" x14ac:dyDescent="0.25">
      <c r="B1142" s="2325">
        <v>5680</v>
      </c>
      <c r="C1142" s="2326">
        <v>1392.72554553547</v>
      </c>
      <c r="D1142" s="2327"/>
      <c r="E1142" s="2328">
        <v>5680</v>
      </c>
      <c r="F1142" s="2329">
        <v>125.11315046592399</v>
      </c>
      <c r="G1142" s="2330"/>
      <c r="H1142" s="2325">
        <v>5680</v>
      </c>
      <c r="I1142" s="2326">
        <v>953.99948700637503</v>
      </c>
      <c r="J1142" s="2331"/>
      <c r="K1142" s="2328">
        <v>5680</v>
      </c>
      <c r="L1142" s="2329">
        <v>104.36268017948299</v>
      </c>
      <c r="M1142" s="2330"/>
      <c r="N1142" s="2325">
        <v>5680</v>
      </c>
      <c r="O1142" s="2326">
        <v>1598.81995257536</v>
      </c>
      <c r="P1142" s="2331"/>
      <c r="Q1142" s="2328">
        <v>5680</v>
      </c>
      <c r="R1142" s="2329">
        <v>126.03267199983399</v>
      </c>
      <c r="S1142" s="2330"/>
      <c r="T1142" s="2325">
        <v>5680</v>
      </c>
      <c r="U1142" s="2326">
        <v>3564.9928629901801</v>
      </c>
      <c r="V1142" s="2331"/>
      <c r="W1142" s="2332">
        <v>5680</v>
      </c>
      <c r="X1142" s="2329">
        <v>178.51858523602999</v>
      </c>
      <c r="Y1142" s="2330"/>
      <c r="Z1142" s="2333">
        <v>5680</v>
      </c>
      <c r="AA1142" s="2326">
        <v>2210.4969480351301</v>
      </c>
      <c r="AB1142" s="2331"/>
      <c r="AC1142" s="2332">
        <v>5680</v>
      </c>
      <c r="AD1142" s="2329">
        <v>142.152171888868</v>
      </c>
      <c r="AE1142" s="2330"/>
      <c r="AF1142" s="2334">
        <v>5680</v>
      </c>
      <c r="AG1142" s="2335">
        <f t="shared" si="40"/>
        <v>1944.2069592285031</v>
      </c>
      <c r="AH1142" s="2336"/>
      <c r="AI1142" s="2334">
        <v>5680</v>
      </c>
      <c r="AJ1142" s="2337">
        <f t="shared" si="41"/>
        <v>135.23585195402779</v>
      </c>
    </row>
    <row r="1143" spans="2:36" x14ac:dyDescent="0.25">
      <c r="B1143" s="2325">
        <v>5685</v>
      </c>
      <c r="C1143" s="2326">
        <v>1392.7229383735801</v>
      </c>
      <c r="D1143" s="2327"/>
      <c r="E1143" s="2328">
        <v>5685</v>
      </c>
      <c r="F1143" s="2329">
        <v>125.11226871890101</v>
      </c>
      <c r="G1143" s="2330"/>
      <c r="H1143" s="2325">
        <v>5685</v>
      </c>
      <c r="I1143" s="2326">
        <v>953.99509052185397</v>
      </c>
      <c r="J1143" s="2331"/>
      <c r="K1143" s="2328">
        <v>5685</v>
      </c>
      <c r="L1143" s="2329">
        <v>104.361903146532</v>
      </c>
      <c r="M1143" s="2330"/>
      <c r="N1143" s="2325">
        <v>5685</v>
      </c>
      <c r="O1143" s="2326">
        <v>1598.8169709407</v>
      </c>
      <c r="P1143" s="2331"/>
      <c r="Q1143" s="2328">
        <v>5685</v>
      </c>
      <c r="R1143" s="2329">
        <v>126.03183830083699</v>
      </c>
      <c r="S1143" s="2330"/>
      <c r="T1143" s="2325">
        <v>5685</v>
      </c>
      <c r="U1143" s="2326">
        <v>3564.9834069636699</v>
      </c>
      <c r="V1143" s="2331"/>
      <c r="W1143" s="2332">
        <v>5685</v>
      </c>
      <c r="X1143" s="2329">
        <v>178.51775834892999</v>
      </c>
      <c r="Y1143" s="2330"/>
      <c r="Z1143" s="2333">
        <v>5685</v>
      </c>
      <c r="AA1143" s="2326">
        <v>2210.5900265384398</v>
      </c>
      <c r="AB1143" s="2331"/>
      <c r="AC1143" s="2332">
        <v>5685</v>
      </c>
      <c r="AD1143" s="2329">
        <v>142.15410366726201</v>
      </c>
      <c r="AE1143" s="2330"/>
      <c r="AF1143" s="2334">
        <v>5685</v>
      </c>
      <c r="AG1143" s="2335">
        <f t="shared" si="40"/>
        <v>1944.2216866676488</v>
      </c>
      <c r="AH1143" s="2336"/>
      <c r="AI1143" s="2334">
        <v>5685</v>
      </c>
      <c r="AJ1143" s="2337">
        <f t="shared" si="41"/>
        <v>135.23557443649241</v>
      </c>
    </row>
    <row r="1144" spans="2:36" x14ac:dyDescent="0.25">
      <c r="B1144" s="2325">
        <v>5690</v>
      </c>
      <c r="C1144" s="2326">
        <v>1392.7203312116901</v>
      </c>
      <c r="D1144" s="2327"/>
      <c r="E1144" s="2328">
        <v>5690</v>
      </c>
      <c r="F1144" s="2329">
        <v>125.11138697187801</v>
      </c>
      <c r="G1144" s="2330"/>
      <c r="H1144" s="2325">
        <v>5690</v>
      </c>
      <c r="I1144" s="2326">
        <v>953.99069403733301</v>
      </c>
      <c r="J1144" s="2331"/>
      <c r="K1144" s="2328">
        <v>5690</v>
      </c>
      <c r="L1144" s="2329">
        <v>104.36112611358099</v>
      </c>
      <c r="M1144" s="2330"/>
      <c r="N1144" s="2325">
        <v>5690</v>
      </c>
      <c r="O1144" s="2326">
        <v>1598.81398930604</v>
      </c>
      <c r="P1144" s="2331"/>
      <c r="Q1144" s="2328">
        <v>5690</v>
      </c>
      <c r="R1144" s="2329">
        <v>126.03100460184</v>
      </c>
      <c r="S1144" s="2330"/>
      <c r="T1144" s="2325">
        <v>5690</v>
      </c>
      <c r="U1144" s="2326">
        <v>3564.9739509371602</v>
      </c>
      <c r="V1144" s="2331"/>
      <c r="W1144" s="2332">
        <v>5690</v>
      </c>
      <c r="X1144" s="2329">
        <v>178.51693146183001</v>
      </c>
      <c r="Y1144" s="2330"/>
      <c r="Z1144" s="2333">
        <v>5690</v>
      </c>
      <c r="AA1144" s="2326">
        <v>2210.68310504175</v>
      </c>
      <c r="AB1144" s="2331"/>
      <c r="AC1144" s="2332">
        <v>5690</v>
      </c>
      <c r="AD1144" s="2329">
        <v>142.15603544565599</v>
      </c>
      <c r="AE1144" s="2330"/>
      <c r="AF1144" s="2334">
        <v>5690</v>
      </c>
      <c r="AG1144" s="2335">
        <f t="shared" si="40"/>
        <v>1944.2364141067944</v>
      </c>
      <c r="AH1144" s="2336"/>
      <c r="AI1144" s="2334">
        <v>5690</v>
      </c>
      <c r="AJ1144" s="2337">
        <f t="shared" si="41"/>
        <v>135.235296918957</v>
      </c>
    </row>
    <row r="1145" spans="2:36" x14ac:dyDescent="0.25">
      <c r="B1145" s="2325">
        <v>5695</v>
      </c>
      <c r="C1145" s="2326">
        <v>1392.7177240497999</v>
      </c>
      <c r="D1145" s="2327"/>
      <c r="E1145" s="2328">
        <v>5695</v>
      </c>
      <c r="F1145" s="2329">
        <v>125.110505224855</v>
      </c>
      <c r="G1145" s="2330"/>
      <c r="H1145" s="2325">
        <v>5695</v>
      </c>
      <c r="I1145" s="2326">
        <v>953.98629755281195</v>
      </c>
      <c r="J1145" s="2331"/>
      <c r="K1145" s="2328">
        <v>5695</v>
      </c>
      <c r="L1145" s="2329">
        <v>104.36034908063</v>
      </c>
      <c r="M1145" s="2330"/>
      <c r="N1145" s="2325">
        <v>5695</v>
      </c>
      <c r="O1145" s="2326">
        <v>1598.8110076713799</v>
      </c>
      <c r="P1145" s="2331"/>
      <c r="Q1145" s="2328">
        <v>5695</v>
      </c>
      <c r="R1145" s="2329">
        <v>126.030170902843</v>
      </c>
      <c r="S1145" s="2330"/>
      <c r="T1145" s="2325">
        <v>5695</v>
      </c>
      <c r="U1145" s="2326">
        <v>3564.96449491065</v>
      </c>
      <c r="V1145" s="2331"/>
      <c r="W1145" s="2332">
        <v>5695</v>
      </c>
      <c r="X1145" s="2329">
        <v>178.51610457473001</v>
      </c>
      <c r="Y1145" s="2330"/>
      <c r="Z1145" s="2333">
        <v>5695</v>
      </c>
      <c r="AA1145" s="2326">
        <v>2210.7761835450601</v>
      </c>
      <c r="AB1145" s="2331"/>
      <c r="AC1145" s="2332">
        <v>5695</v>
      </c>
      <c r="AD1145" s="2329">
        <v>142.15796722405</v>
      </c>
      <c r="AE1145" s="2330"/>
      <c r="AF1145" s="2334">
        <v>5695</v>
      </c>
      <c r="AG1145" s="2335">
        <f t="shared" si="40"/>
        <v>1944.2511415459405</v>
      </c>
      <c r="AH1145" s="2336"/>
      <c r="AI1145" s="2334">
        <v>5695</v>
      </c>
      <c r="AJ1145" s="2337">
        <f t="shared" si="41"/>
        <v>135.2350194014216</v>
      </c>
    </row>
    <row r="1146" spans="2:36" x14ac:dyDescent="0.25">
      <c r="B1146" s="2325">
        <v>5700</v>
      </c>
      <c r="C1146" s="2326">
        <v>1392.71511688791</v>
      </c>
      <c r="D1146" s="2327"/>
      <c r="E1146" s="2328">
        <v>5700</v>
      </c>
      <c r="F1146" s="2329">
        <v>125.109623477832</v>
      </c>
      <c r="G1146" s="2330"/>
      <c r="H1146" s="2325">
        <v>5700</v>
      </c>
      <c r="I1146" s="2326">
        <v>953.98190106829099</v>
      </c>
      <c r="J1146" s="2331"/>
      <c r="K1146" s="2328">
        <v>5700</v>
      </c>
      <c r="L1146" s="2329">
        <v>104.35957204767899</v>
      </c>
      <c r="M1146" s="2330"/>
      <c r="N1146" s="2325">
        <v>5700</v>
      </c>
      <c r="O1146" s="2326">
        <v>1598.8080260367201</v>
      </c>
      <c r="P1146" s="2331"/>
      <c r="Q1146" s="2328">
        <v>5700</v>
      </c>
      <c r="R1146" s="2329">
        <v>126.029337203846</v>
      </c>
      <c r="S1146" s="2330"/>
      <c r="T1146" s="2325">
        <v>5700</v>
      </c>
      <c r="U1146" s="2326">
        <v>3564.9550388841399</v>
      </c>
      <c r="V1146" s="2331"/>
      <c r="W1146" s="2332">
        <v>5700</v>
      </c>
      <c r="X1146" s="2329">
        <v>178.51527768763</v>
      </c>
      <c r="Y1146" s="2330"/>
      <c r="Z1146" s="2333">
        <v>5700</v>
      </c>
      <c r="AA1146" s="2326">
        <v>2210.8692620483698</v>
      </c>
      <c r="AB1146" s="2331"/>
      <c r="AC1146" s="2332">
        <v>5700</v>
      </c>
      <c r="AD1146" s="2329">
        <v>142.15989900244401</v>
      </c>
      <c r="AE1146" s="2330"/>
      <c r="AF1146" s="2334">
        <v>5700</v>
      </c>
      <c r="AG1146" s="2335">
        <f t="shared" si="40"/>
        <v>1944.2658689850862</v>
      </c>
      <c r="AH1146" s="2336"/>
      <c r="AI1146" s="2334">
        <v>5700</v>
      </c>
      <c r="AJ1146" s="2337">
        <f t="shared" si="41"/>
        <v>135.23474188388622</v>
      </c>
    </row>
    <row r="1147" spans="2:36" x14ac:dyDescent="0.25">
      <c r="B1147" s="2325">
        <v>5705</v>
      </c>
      <c r="C1147" s="2326">
        <v>1392.71250972602</v>
      </c>
      <c r="D1147" s="2327"/>
      <c r="E1147" s="2328">
        <v>5705</v>
      </c>
      <c r="F1147" s="2329">
        <v>125.108741730809</v>
      </c>
      <c r="G1147" s="2330"/>
      <c r="H1147" s="2325">
        <v>5705</v>
      </c>
      <c r="I1147" s="2326">
        <v>953.97750458377004</v>
      </c>
      <c r="J1147" s="2331"/>
      <c r="K1147" s="2328">
        <v>5705</v>
      </c>
      <c r="L1147" s="2329">
        <v>104.358795014728</v>
      </c>
      <c r="M1147" s="2330"/>
      <c r="N1147" s="2325">
        <v>5705</v>
      </c>
      <c r="O1147" s="2326">
        <v>1598.80504440206</v>
      </c>
      <c r="P1147" s="2331"/>
      <c r="Q1147" s="2328">
        <v>5705</v>
      </c>
      <c r="R1147" s="2329">
        <v>126.028503504849</v>
      </c>
      <c r="S1147" s="2330"/>
      <c r="T1147" s="2325">
        <v>5705</v>
      </c>
      <c r="U1147" s="2326">
        <v>3564.9455828576301</v>
      </c>
      <c r="V1147" s="2331"/>
      <c r="W1147" s="2332">
        <v>5705</v>
      </c>
      <c r="X1147" s="2329">
        <v>178.51445080053</v>
      </c>
      <c r="Y1147" s="2330"/>
      <c r="Z1147" s="2333">
        <v>5705</v>
      </c>
      <c r="AA1147" s="2326">
        <v>2210.96234055168</v>
      </c>
      <c r="AB1147" s="2331"/>
      <c r="AC1147" s="2332">
        <v>5705</v>
      </c>
      <c r="AD1147" s="2329">
        <v>142.16183078083799</v>
      </c>
      <c r="AE1147" s="2330"/>
      <c r="AF1147" s="2334">
        <v>5705</v>
      </c>
      <c r="AG1147" s="2335">
        <f t="shared" si="40"/>
        <v>1944.280596424232</v>
      </c>
      <c r="AH1147" s="2336"/>
      <c r="AI1147" s="2334">
        <v>5705</v>
      </c>
      <c r="AJ1147" s="2337">
        <f t="shared" si="41"/>
        <v>135.23446436635081</v>
      </c>
    </row>
    <row r="1148" spans="2:36" x14ac:dyDescent="0.25">
      <c r="B1148" s="2325">
        <v>5710</v>
      </c>
      <c r="C1148" s="2326">
        <v>1392.7099025641301</v>
      </c>
      <c r="D1148" s="2327"/>
      <c r="E1148" s="2328">
        <v>5710</v>
      </c>
      <c r="F1148" s="2329">
        <v>125.107859983786</v>
      </c>
      <c r="G1148" s="2330"/>
      <c r="H1148" s="2325">
        <v>5710</v>
      </c>
      <c r="I1148" s="2326">
        <v>953.97310809924898</v>
      </c>
      <c r="J1148" s="2331"/>
      <c r="K1148" s="2328">
        <v>5710</v>
      </c>
      <c r="L1148" s="2329">
        <v>104.358017981777</v>
      </c>
      <c r="M1148" s="2330"/>
      <c r="N1148" s="2325">
        <v>5710</v>
      </c>
      <c r="O1148" s="2326">
        <v>1598.8020627674</v>
      </c>
      <c r="P1148" s="2331"/>
      <c r="Q1148" s="2328">
        <v>5710</v>
      </c>
      <c r="R1148" s="2329">
        <v>126.027669805852</v>
      </c>
      <c r="S1148" s="2330"/>
      <c r="T1148" s="2325">
        <v>5710</v>
      </c>
      <c r="U1148" s="2326">
        <v>3564.93612683112</v>
      </c>
      <c r="V1148" s="2331"/>
      <c r="W1148" s="2332">
        <v>5710</v>
      </c>
      <c r="X1148" s="2329">
        <v>178.51362391343</v>
      </c>
      <c r="Y1148" s="2330"/>
      <c r="Z1148" s="2333">
        <v>5710</v>
      </c>
      <c r="AA1148" s="2326">
        <v>2211.0554190549901</v>
      </c>
      <c r="AB1148" s="2331"/>
      <c r="AC1148" s="2332">
        <v>5710</v>
      </c>
      <c r="AD1148" s="2329">
        <v>142.163762559232</v>
      </c>
      <c r="AE1148" s="2330"/>
      <c r="AF1148" s="2334">
        <v>5710</v>
      </c>
      <c r="AG1148" s="2335">
        <f t="shared" si="40"/>
        <v>1944.2953238633777</v>
      </c>
      <c r="AH1148" s="2336"/>
      <c r="AI1148" s="2334">
        <v>5710</v>
      </c>
      <c r="AJ1148" s="2337">
        <f t="shared" si="41"/>
        <v>135.2341868488154</v>
      </c>
    </row>
    <row r="1149" spans="2:36" x14ac:dyDescent="0.25">
      <c r="B1149" s="2325">
        <v>5715</v>
      </c>
      <c r="C1149" s="2326">
        <v>1392.7072954022401</v>
      </c>
      <c r="D1149" s="2327"/>
      <c r="E1149" s="2328">
        <v>5715</v>
      </c>
      <c r="F1149" s="2329">
        <v>125.106978236763</v>
      </c>
      <c r="G1149" s="2330"/>
      <c r="H1149" s="2325">
        <v>5715</v>
      </c>
      <c r="I1149" s="2326">
        <v>953.96871161472802</v>
      </c>
      <c r="J1149" s="2331"/>
      <c r="K1149" s="2328">
        <v>5715</v>
      </c>
      <c r="L1149" s="2329">
        <v>104.357240948826</v>
      </c>
      <c r="M1149" s="2330"/>
      <c r="N1149" s="2325">
        <v>5715</v>
      </c>
      <c r="O1149" s="2326">
        <v>1598.79908113274</v>
      </c>
      <c r="P1149" s="2331"/>
      <c r="Q1149" s="2328">
        <v>5715</v>
      </c>
      <c r="R1149" s="2329">
        <v>126.026836106855</v>
      </c>
      <c r="S1149" s="2330"/>
      <c r="T1149" s="2325">
        <v>5715</v>
      </c>
      <c r="U1149" s="2326">
        <v>3564.9266708046098</v>
      </c>
      <c r="V1149" s="2331"/>
      <c r="W1149" s="2332">
        <v>5715</v>
      </c>
      <c r="X1149" s="2329">
        <v>178.51279702632999</v>
      </c>
      <c r="Y1149" s="2330"/>
      <c r="Z1149" s="2333">
        <v>5715</v>
      </c>
      <c r="AA1149" s="2326">
        <v>2211.1484975582898</v>
      </c>
      <c r="AB1149" s="2331"/>
      <c r="AC1149" s="2332">
        <v>5715</v>
      </c>
      <c r="AD1149" s="2329">
        <v>142.16569433762601</v>
      </c>
      <c r="AE1149" s="2330"/>
      <c r="AF1149" s="2334">
        <v>5715</v>
      </c>
      <c r="AG1149" s="2335">
        <f t="shared" si="40"/>
        <v>1944.3100513025215</v>
      </c>
      <c r="AH1149" s="2336"/>
      <c r="AI1149" s="2334">
        <v>5715</v>
      </c>
      <c r="AJ1149" s="2337">
        <f t="shared" si="41"/>
        <v>135.23390933127999</v>
      </c>
    </row>
    <row r="1150" spans="2:36" x14ac:dyDescent="0.25">
      <c r="B1150" s="2325">
        <v>5720</v>
      </c>
      <c r="C1150" s="2326">
        <v>1392.7046882403499</v>
      </c>
      <c r="D1150" s="2327"/>
      <c r="E1150" s="2328">
        <v>5720</v>
      </c>
      <c r="F1150" s="2329">
        <v>125.10609648974</v>
      </c>
      <c r="G1150" s="2330"/>
      <c r="H1150" s="2325">
        <v>5720</v>
      </c>
      <c r="I1150" s="2326">
        <v>953.96431513020696</v>
      </c>
      <c r="J1150" s="2331"/>
      <c r="K1150" s="2328">
        <v>5720</v>
      </c>
      <c r="L1150" s="2329">
        <v>104.356463915875</v>
      </c>
      <c r="M1150" s="2330"/>
      <c r="N1150" s="2325">
        <v>5720</v>
      </c>
      <c r="O1150" s="2326">
        <v>1598.7960994980799</v>
      </c>
      <c r="P1150" s="2331"/>
      <c r="Q1150" s="2328">
        <v>5720</v>
      </c>
      <c r="R1150" s="2329">
        <v>126.026002407858</v>
      </c>
      <c r="S1150" s="2330"/>
      <c r="T1150" s="2325">
        <v>5720</v>
      </c>
      <c r="U1150" s="2326">
        <v>3564.9172147781001</v>
      </c>
      <c r="V1150" s="2331"/>
      <c r="W1150" s="2332">
        <v>5720</v>
      </c>
      <c r="X1150" s="2329">
        <v>178.51197013922999</v>
      </c>
      <c r="Y1150" s="2330"/>
      <c r="Z1150" s="2333">
        <v>5720</v>
      </c>
      <c r="AA1150" s="2326">
        <v>2211.2415760616</v>
      </c>
      <c r="AB1150" s="2331"/>
      <c r="AC1150" s="2332">
        <v>5720</v>
      </c>
      <c r="AD1150" s="2329">
        <v>142.16762611602101</v>
      </c>
      <c r="AE1150" s="2330"/>
      <c r="AF1150" s="2334">
        <v>5720</v>
      </c>
      <c r="AG1150" s="2335">
        <f t="shared" si="40"/>
        <v>1944.3247787416672</v>
      </c>
      <c r="AH1150" s="2336"/>
      <c r="AI1150" s="2334">
        <v>5720</v>
      </c>
      <c r="AJ1150" s="2337">
        <f t="shared" si="41"/>
        <v>135.23363181374481</v>
      </c>
    </row>
    <row r="1151" spans="2:36" x14ac:dyDescent="0.25">
      <c r="B1151" s="2325">
        <v>5725</v>
      </c>
      <c r="C1151" s="2326">
        <v>1392.70208107846</v>
      </c>
      <c r="D1151" s="2327"/>
      <c r="E1151" s="2328">
        <v>5725</v>
      </c>
      <c r="F1151" s="2329">
        <v>125.105214742717</v>
      </c>
      <c r="G1151" s="2330"/>
      <c r="H1151" s="2325">
        <v>5725</v>
      </c>
      <c r="I1151" s="2326">
        <v>953.959918645686</v>
      </c>
      <c r="J1151" s="2331"/>
      <c r="K1151" s="2328">
        <v>5725</v>
      </c>
      <c r="L1151" s="2329">
        <v>104.355686882924</v>
      </c>
      <c r="M1151" s="2330"/>
      <c r="N1151" s="2325">
        <v>5725</v>
      </c>
      <c r="O1151" s="2326">
        <v>1598.7931178634201</v>
      </c>
      <c r="P1151" s="2331"/>
      <c r="Q1151" s="2328">
        <v>5725</v>
      </c>
      <c r="R1151" s="2329">
        <v>126.025168708861</v>
      </c>
      <c r="S1151" s="2330"/>
      <c r="T1151" s="2325">
        <v>5725</v>
      </c>
      <c r="U1151" s="2326">
        <v>3564.9077587515899</v>
      </c>
      <c r="V1151" s="2331"/>
      <c r="W1151" s="2332">
        <v>5725</v>
      </c>
      <c r="X1151" s="2329">
        <v>178.51114325213001</v>
      </c>
      <c r="Y1151" s="2330"/>
      <c r="Z1151" s="2333">
        <v>5725</v>
      </c>
      <c r="AA1151" s="2326">
        <v>2211.3346545649101</v>
      </c>
      <c r="AB1151" s="2331"/>
      <c r="AC1151" s="2332">
        <v>5725</v>
      </c>
      <c r="AD1151" s="2329">
        <v>142.16955789441499</v>
      </c>
      <c r="AE1151" s="2330"/>
      <c r="AF1151" s="2334">
        <v>5725</v>
      </c>
      <c r="AG1151" s="2335">
        <f t="shared" si="40"/>
        <v>1944.3395061808128</v>
      </c>
      <c r="AH1151" s="2336"/>
      <c r="AI1151" s="2334">
        <v>5725</v>
      </c>
      <c r="AJ1151" s="2337">
        <f t="shared" si="41"/>
        <v>135.23335429620937</v>
      </c>
    </row>
    <row r="1152" spans="2:36" x14ac:dyDescent="0.25">
      <c r="B1152" s="2325">
        <v>5730</v>
      </c>
      <c r="C1152" s="2326">
        <v>1392.69947391657</v>
      </c>
      <c r="D1152" s="2327"/>
      <c r="E1152" s="2328">
        <v>5730</v>
      </c>
      <c r="F1152" s="2329">
        <v>125.10433299569399</v>
      </c>
      <c r="G1152" s="2330"/>
      <c r="H1152" s="2325">
        <v>5730</v>
      </c>
      <c r="I1152" s="2326">
        <v>953.95552216116596</v>
      </c>
      <c r="J1152" s="2331"/>
      <c r="K1152" s="2328">
        <v>5730</v>
      </c>
      <c r="L1152" s="2329">
        <v>104.354909849973</v>
      </c>
      <c r="M1152" s="2330"/>
      <c r="N1152" s="2325">
        <v>5730</v>
      </c>
      <c r="O1152" s="2326">
        <v>1598.79013622876</v>
      </c>
      <c r="P1152" s="2331"/>
      <c r="Q1152" s="2328">
        <v>5730</v>
      </c>
      <c r="R1152" s="2329">
        <v>126.024335009864</v>
      </c>
      <c r="S1152" s="2330"/>
      <c r="T1152" s="2325">
        <v>5730</v>
      </c>
      <c r="U1152" s="2326">
        <v>3564.8983027250802</v>
      </c>
      <c r="V1152" s="2331"/>
      <c r="W1152" s="2332">
        <v>5730</v>
      </c>
      <c r="X1152" s="2329">
        <v>178.51031636503001</v>
      </c>
      <c r="Y1152" s="2330"/>
      <c r="Z1152" s="2333">
        <v>5730</v>
      </c>
      <c r="AA1152" s="2326">
        <v>2211.4277330682198</v>
      </c>
      <c r="AB1152" s="2331"/>
      <c r="AC1152" s="2332">
        <v>5730</v>
      </c>
      <c r="AD1152" s="2329">
        <v>142.171489672809</v>
      </c>
      <c r="AE1152" s="2330"/>
      <c r="AF1152" s="2334">
        <v>5730</v>
      </c>
      <c r="AG1152" s="2335">
        <f t="shared" si="40"/>
        <v>1944.3542336199594</v>
      </c>
      <c r="AH1152" s="2336"/>
      <c r="AI1152" s="2334">
        <v>5730</v>
      </c>
      <c r="AJ1152" s="2337">
        <f t="shared" si="41"/>
        <v>135.23307677867402</v>
      </c>
    </row>
    <row r="1153" spans="2:36" x14ac:dyDescent="0.25">
      <c r="B1153" s="2325">
        <v>5735</v>
      </c>
      <c r="C1153" s="2326">
        <v>1392.6968667546801</v>
      </c>
      <c r="D1153" s="2327"/>
      <c r="E1153" s="2328">
        <v>5735</v>
      </c>
      <c r="F1153" s="2329">
        <v>125.10345124867101</v>
      </c>
      <c r="G1153" s="2330"/>
      <c r="H1153" s="2325">
        <v>5735</v>
      </c>
      <c r="I1153" s="2326">
        <v>953.95112567664501</v>
      </c>
      <c r="J1153" s="2331"/>
      <c r="K1153" s="2328">
        <v>5735</v>
      </c>
      <c r="L1153" s="2329">
        <v>104.35413281702201</v>
      </c>
      <c r="M1153" s="2330"/>
      <c r="N1153" s="2325">
        <v>5735</v>
      </c>
      <c r="O1153" s="2326">
        <v>1598.7871545941</v>
      </c>
      <c r="P1153" s="2331"/>
      <c r="Q1153" s="2328">
        <v>5735</v>
      </c>
      <c r="R1153" s="2329">
        <v>126.023501310867</v>
      </c>
      <c r="S1153" s="2330"/>
      <c r="T1153" s="2325">
        <v>5735</v>
      </c>
      <c r="U1153" s="2326">
        <v>3564.88884669857</v>
      </c>
      <c r="V1153" s="2331"/>
      <c r="W1153" s="2332">
        <v>5735</v>
      </c>
      <c r="X1153" s="2329">
        <v>178.50948947793</v>
      </c>
      <c r="Y1153" s="2330"/>
      <c r="Z1153" s="2333">
        <v>5735</v>
      </c>
      <c r="AA1153" s="2326">
        <v>2211.52081157153</v>
      </c>
      <c r="AB1153" s="2331"/>
      <c r="AC1153" s="2332">
        <v>5735</v>
      </c>
      <c r="AD1153" s="2329">
        <v>142.17342145120301</v>
      </c>
      <c r="AE1153" s="2330"/>
      <c r="AF1153" s="2334">
        <v>5735</v>
      </c>
      <c r="AG1153" s="2335">
        <f t="shared" si="40"/>
        <v>1944.368961059105</v>
      </c>
      <c r="AH1153" s="2336"/>
      <c r="AI1153" s="2334">
        <v>5735</v>
      </c>
      <c r="AJ1153" s="2337">
        <f t="shared" si="41"/>
        <v>135.23279926113861</v>
      </c>
    </row>
    <row r="1154" spans="2:36" x14ac:dyDescent="0.25">
      <c r="B1154" s="2325">
        <v>5740</v>
      </c>
      <c r="C1154" s="2326">
        <v>1392.6942595927901</v>
      </c>
      <c r="D1154" s="2327"/>
      <c r="E1154" s="2328">
        <v>5740</v>
      </c>
      <c r="F1154" s="2329">
        <v>125.10256950164801</v>
      </c>
      <c r="G1154" s="2330"/>
      <c r="H1154" s="2325">
        <v>5740</v>
      </c>
      <c r="I1154" s="2326">
        <v>953.94672919212405</v>
      </c>
      <c r="J1154" s="2331"/>
      <c r="K1154" s="2328">
        <v>5740</v>
      </c>
      <c r="L1154" s="2329">
        <v>104.353355784071</v>
      </c>
      <c r="M1154" s="2330"/>
      <c r="N1154" s="2325">
        <v>5740</v>
      </c>
      <c r="O1154" s="2326">
        <v>1598.78417295944</v>
      </c>
      <c r="P1154" s="2331"/>
      <c r="Q1154" s="2328">
        <v>5740</v>
      </c>
      <c r="R1154" s="2329">
        <v>126.02266761187001</v>
      </c>
      <c r="S1154" s="2330"/>
      <c r="T1154" s="2325">
        <v>5740</v>
      </c>
      <c r="U1154" s="2326">
        <v>3564.8793906720698</v>
      </c>
      <c r="V1154" s="2331"/>
      <c r="W1154" s="2332">
        <v>5740</v>
      </c>
      <c r="X1154" s="2329">
        <v>178.50866259083</v>
      </c>
      <c r="Y1154" s="2330"/>
      <c r="Z1154" s="2333">
        <v>5740</v>
      </c>
      <c r="AA1154" s="2326">
        <v>2211.6138900748401</v>
      </c>
      <c r="AB1154" s="2331"/>
      <c r="AC1154" s="2332">
        <v>5740</v>
      </c>
      <c r="AD1154" s="2329">
        <v>142.17535322959699</v>
      </c>
      <c r="AE1154" s="2330"/>
      <c r="AF1154" s="2334">
        <v>5740</v>
      </c>
      <c r="AG1154" s="2335">
        <f t="shared" si="40"/>
        <v>1944.3836884982527</v>
      </c>
      <c r="AH1154" s="2336"/>
      <c r="AI1154" s="2334">
        <v>5740</v>
      </c>
      <c r="AJ1154" s="2337">
        <f t="shared" si="41"/>
        <v>135.2325217436032</v>
      </c>
    </row>
    <row r="1155" spans="2:36" x14ac:dyDescent="0.25">
      <c r="B1155" s="2325">
        <v>5745</v>
      </c>
      <c r="C1155" s="2326">
        <v>1392.6916524308999</v>
      </c>
      <c r="D1155" s="2327"/>
      <c r="E1155" s="2328">
        <v>5745</v>
      </c>
      <c r="F1155" s="2329">
        <v>125.101687754625</v>
      </c>
      <c r="G1155" s="2330"/>
      <c r="H1155" s="2325">
        <v>5745</v>
      </c>
      <c r="I1155" s="2326">
        <v>953.94233270760299</v>
      </c>
      <c r="J1155" s="2331"/>
      <c r="K1155" s="2328">
        <v>5745</v>
      </c>
      <c r="L1155" s="2329">
        <v>104.35257875112001</v>
      </c>
      <c r="M1155" s="2330"/>
      <c r="N1155" s="2325">
        <v>5745</v>
      </c>
      <c r="O1155" s="2326">
        <v>1598.7811913247799</v>
      </c>
      <c r="P1155" s="2331"/>
      <c r="Q1155" s="2328">
        <v>5745</v>
      </c>
      <c r="R1155" s="2329">
        <v>126.02183391287301</v>
      </c>
      <c r="S1155" s="2330"/>
      <c r="T1155" s="2325">
        <v>5745</v>
      </c>
      <c r="U1155" s="2326">
        <v>3564.8699346455601</v>
      </c>
      <c r="V1155" s="2331"/>
      <c r="W1155" s="2332">
        <v>5745</v>
      </c>
      <c r="X1155" s="2329">
        <v>178.50783570373</v>
      </c>
      <c r="Y1155" s="2330"/>
      <c r="Z1155" s="2333">
        <v>5745</v>
      </c>
      <c r="AA1155" s="2326">
        <v>2211.7069685781498</v>
      </c>
      <c r="AB1155" s="2331"/>
      <c r="AC1155" s="2332">
        <v>5745</v>
      </c>
      <c r="AD1155" s="2329">
        <v>142.177285007991</v>
      </c>
      <c r="AE1155" s="2330"/>
      <c r="AF1155" s="2334">
        <v>5745</v>
      </c>
      <c r="AG1155" s="2335">
        <f t="shared" si="40"/>
        <v>1944.3984159373983</v>
      </c>
      <c r="AH1155" s="2336"/>
      <c r="AI1155" s="2334">
        <v>5745</v>
      </c>
      <c r="AJ1155" s="2337">
        <f t="shared" si="41"/>
        <v>135.23224422606782</v>
      </c>
    </row>
    <row r="1156" spans="2:36" x14ac:dyDescent="0.25">
      <c r="B1156" s="2325">
        <v>5750</v>
      </c>
      <c r="C1156" s="2326">
        <v>1392.68904526901</v>
      </c>
      <c r="D1156" s="2327"/>
      <c r="E1156" s="2328">
        <v>5750</v>
      </c>
      <c r="F1156" s="2329">
        <v>125.100806007602</v>
      </c>
      <c r="G1156" s="2330"/>
      <c r="H1156" s="2325">
        <v>5750</v>
      </c>
      <c r="I1156" s="2326">
        <v>953.93793622308203</v>
      </c>
      <c r="J1156" s="2331"/>
      <c r="K1156" s="2328">
        <v>5750</v>
      </c>
      <c r="L1156" s="2329">
        <v>104.351801718169</v>
      </c>
      <c r="M1156" s="2330"/>
      <c r="N1156" s="2325">
        <v>5750</v>
      </c>
      <c r="O1156" s="2326">
        <v>1598.7782096901201</v>
      </c>
      <c r="P1156" s="2331"/>
      <c r="Q1156" s="2328">
        <v>5750</v>
      </c>
      <c r="R1156" s="2329">
        <v>126.02100021387599</v>
      </c>
      <c r="S1156" s="2330"/>
      <c r="T1156" s="2325">
        <v>5750</v>
      </c>
      <c r="U1156" s="2326">
        <v>3564.8604786190499</v>
      </c>
      <c r="V1156" s="2331"/>
      <c r="W1156" s="2332">
        <v>5750</v>
      </c>
      <c r="X1156" s="2329">
        <v>178.50700881662999</v>
      </c>
      <c r="Y1156" s="2330"/>
      <c r="Z1156" s="2333">
        <v>5750</v>
      </c>
      <c r="AA1156" s="2326">
        <v>2211.80004708146</v>
      </c>
      <c r="AB1156" s="2331"/>
      <c r="AC1156" s="2332">
        <v>5750</v>
      </c>
      <c r="AD1156" s="2329">
        <v>142.17921678638501</v>
      </c>
      <c r="AE1156" s="2330"/>
      <c r="AF1156" s="2334">
        <v>5750</v>
      </c>
      <c r="AG1156" s="2335">
        <f t="shared" si="40"/>
        <v>1944.4131433765444</v>
      </c>
      <c r="AH1156" s="2336"/>
      <c r="AI1156" s="2334">
        <v>5750</v>
      </c>
      <c r="AJ1156" s="2337">
        <f t="shared" si="41"/>
        <v>135.23196670853241</v>
      </c>
    </row>
    <row r="1157" spans="2:36" x14ac:dyDescent="0.25">
      <c r="B1157" s="2325">
        <v>5755</v>
      </c>
      <c r="C1157" s="2326">
        <v>1392.68643810712</v>
      </c>
      <c r="D1157" s="2327"/>
      <c r="E1157" s="2328">
        <v>5755</v>
      </c>
      <c r="F1157" s="2329">
        <v>125.099924260579</v>
      </c>
      <c r="G1157" s="2330"/>
      <c r="H1157" s="2325">
        <v>5755</v>
      </c>
      <c r="I1157" s="2326">
        <v>953.93353973856097</v>
      </c>
      <c r="J1157" s="2331"/>
      <c r="K1157" s="2328">
        <v>5755</v>
      </c>
      <c r="L1157" s="2329">
        <v>104.35102468521799</v>
      </c>
      <c r="M1157" s="2330"/>
      <c r="N1157" s="2325">
        <v>5755</v>
      </c>
      <c r="O1157" s="2326">
        <v>1598.77522805546</v>
      </c>
      <c r="P1157" s="2331"/>
      <c r="Q1157" s="2328">
        <v>5755</v>
      </c>
      <c r="R1157" s="2329">
        <v>126.02016651487899</v>
      </c>
      <c r="S1157" s="2330"/>
      <c r="T1157" s="2325">
        <v>5755</v>
      </c>
      <c r="U1157" s="2326">
        <v>3564.8510225925402</v>
      </c>
      <c r="V1157" s="2331"/>
      <c r="W1157" s="2332">
        <v>5755</v>
      </c>
      <c r="X1157" s="2329">
        <v>178.50618192952999</v>
      </c>
      <c r="Y1157" s="2330"/>
      <c r="Z1157" s="2333">
        <v>5755</v>
      </c>
      <c r="AA1157" s="2326">
        <v>2211.8931255847701</v>
      </c>
      <c r="AB1157" s="2331"/>
      <c r="AC1157" s="2332">
        <v>5755</v>
      </c>
      <c r="AD1157" s="2329">
        <v>142.18114856477899</v>
      </c>
      <c r="AE1157" s="2330"/>
      <c r="AF1157" s="2334">
        <v>5755</v>
      </c>
      <c r="AG1157" s="2335">
        <f t="shared" si="40"/>
        <v>1944.4278708156903</v>
      </c>
      <c r="AH1157" s="2336"/>
      <c r="AI1157" s="2334">
        <v>5755</v>
      </c>
      <c r="AJ1157" s="2337">
        <f t="shared" si="41"/>
        <v>135.23168919099697</v>
      </c>
    </row>
    <row r="1158" spans="2:36" x14ac:dyDescent="0.25">
      <c r="B1158" s="2325">
        <v>5760</v>
      </c>
      <c r="C1158" s="2326">
        <v>1392.6838309452301</v>
      </c>
      <c r="D1158" s="2327"/>
      <c r="E1158" s="2328">
        <v>5760</v>
      </c>
      <c r="F1158" s="2329">
        <v>125.099042513556</v>
      </c>
      <c r="G1158" s="2330"/>
      <c r="H1158" s="2325">
        <v>5760</v>
      </c>
      <c r="I1158" s="2326">
        <v>953.92914325404001</v>
      </c>
      <c r="J1158" s="2331"/>
      <c r="K1158" s="2328">
        <v>5760</v>
      </c>
      <c r="L1158" s="2329">
        <v>104.350247652267</v>
      </c>
      <c r="M1158" s="2330"/>
      <c r="N1158" s="2325">
        <v>5760</v>
      </c>
      <c r="O1158" s="2326">
        <v>1598.7722464208</v>
      </c>
      <c r="P1158" s="2331"/>
      <c r="Q1158" s="2328">
        <v>5760</v>
      </c>
      <c r="R1158" s="2329">
        <v>126.019332815882</v>
      </c>
      <c r="S1158" s="2330"/>
      <c r="T1158" s="2325">
        <v>5760</v>
      </c>
      <c r="U1158" s="2326">
        <v>3564.84156656603</v>
      </c>
      <c r="V1158" s="2331"/>
      <c r="W1158" s="2332">
        <v>5760</v>
      </c>
      <c r="X1158" s="2329">
        <v>178.50535504243001</v>
      </c>
      <c r="Y1158" s="2330"/>
      <c r="Z1158" s="2333">
        <v>5760</v>
      </c>
      <c r="AA1158" s="2326">
        <v>2211.9862040880798</v>
      </c>
      <c r="AB1158" s="2331"/>
      <c r="AC1158" s="2332">
        <v>5760</v>
      </c>
      <c r="AD1158" s="2329">
        <v>142.183080343173</v>
      </c>
      <c r="AE1158" s="2330"/>
      <c r="AF1158" s="2334">
        <v>5760</v>
      </c>
      <c r="AG1158" s="2335">
        <f t="shared" si="40"/>
        <v>1944.442598254836</v>
      </c>
      <c r="AH1158" s="2336"/>
      <c r="AI1158" s="2334">
        <v>5760</v>
      </c>
      <c r="AJ1158" s="2337">
        <f t="shared" si="41"/>
        <v>135.23141167346162</v>
      </c>
    </row>
    <row r="1159" spans="2:36" x14ac:dyDescent="0.25">
      <c r="B1159" s="2325">
        <v>5765</v>
      </c>
      <c r="C1159" s="2326">
        <v>1392.6812237833401</v>
      </c>
      <c r="D1159" s="2327"/>
      <c r="E1159" s="2328">
        <v>5765</v>
      </c>
      <c r="F1159" s="2329">
        <v>125.098160766533</v>
      </c>
      <c r="G1159" s="2330"/>
      <c r="H1159" s="2325">
        <v>5765</v>
      </c>
      <c r="I1159" s="2326">
        <v>953.92474676951895</v>
      </c>
      <c r="J1159" s="2331"/>
      <c r="K1159" s="2328">
        <v>5765</v>
      </c>
      <c r="L1159" s="2329">
        <v>104.34947061931599</v>
      </c>
      <c r="M1159" s="2330"/>
      <c r="N1159" s="2325">
        <v>5765</v>
      </c>
      <c r="O1159" s="2326">
        <v>1598.76926478614</v>
      </c>
      <c r="P1159" s="2331"/>
      <c r="Q1159" s="2328">
        <v>5765</v>
      </c>
      <c r="R1159" s="2329">
        <v>126.018499116885</v>
      </c>
      <c r="S1159" s="2330"/>
      <c r="T1159" s="2325">
        <v>5765</v>
      </c>
      <c r="U1159" s="2326">
        <v>3564.8321105395198</v>
      </c>
      <c r="V1159" s="2331"/>
      <c r="W1159" s="2332">
        <v>5765</v>
      </c>
      <c r="X1159" s="2329">
        <v>178.50452815533001</v>
      </c>
      <c r="Y1159" s="2330"/>
      <c r="Z1159" s="2333">
        <v>5765</v>
      </c>
      <c r="AA1159" s="2326">
        <v>2212.07928259139</v>
      </c>
      <c r="AB1159" s="2331"/>
      <c r="AC1159" s="2332">
        <v>5765</v>
      </c>
      <c r="AD1159" s="2329">
        <v>142.18501212156701</v>
      </c>
      <c r="AE1159" s="2330"/>
      <c r="AF1159" s="2334">
        <v>5765</v>
      </c>
      <c r="AG1159" s="2335">
        <f t="shared" si="40"/>
        <v>1944.4573256939816</v>
      </c>
      <c r="AH1159" s="2336"/>
      <c r="AI1159" s="2334">
        <v>5765</v>
      </c>
      <c r="AJ1159" s="2337">
        <f t="shared" si="41"/>
        <v>135.23113415592621</v>
      </c>
    </row>
    <row r="1160" spans="2:36" x14ac:dyDescent="0.25">
      <c r="B1160" s="2325">
        <v>5770</v>
      </c>
      <c r="C1160" s="2326">
        <v>1392.6786166214499</v>
      </c>
      <c r="D1160" s="2327"/>
      <c r="E1160" s="2328">
        <v>5770</v>
      </c>
      <c r="F1160" s="2329">
        <v>125.09727901951</v>
      </c>
      <c r="G1160" s="2330"/>
      <c r="H1160" s="2325">
        <v>5770</v>
      </c>
      <c r="I1160" s="2326">
        <v>953.92035028499799</v>
      </c>
      <c r="J1160" s="2331"/>
      <c r="K1160" s="2328">
        <v>5770</v>
      </c>
      <c r="L1160" s="2329">
        <v>104.348693586365</v>
      </c>
      <c r="M1160" s="2330"/>
      <c r="N1160" s="2325">
        <v>5770</v>
      </c>
      <c r="O1160" s="2326">
        <v>1598.7662831514799</v>
      </c>
      <c r="P1160" s="2331"/>
      <c r="Q1160" s="2328">
        <v>5770</v>
      </c>
      <c r="R1160" s="2329">
        <v>126.017665417888</v>
      </c>
      <c r="S1160" s="2330"/>
      <c r="T1160" s="2325">
        <v>5770</v>
      </c>
      <c r="U1160" s="2326">
        <v>3564.8226545130101</v>
      </c>
      <c r="V1160" s="2331"/>
      <c r="W1160" s="2332">
        <v>5770</v>
      </c>
      <c r="X1160" s="2329">
        <v>178.50370126823</v>
      </c>
      <c r="Y1160" s="2330"/>
      <c r="Z1160" s="2333">
        <v>5770</v>
      </c>
      <c r="AA1160" s="2326">
        <v>2212.1723610947001</v>
      </c>
      <c r="AB1160" s="2331"/>
      <c r="AC1160" s="2332">
        <v>5770</v>
      </c>
      <c r="AD1160" s="2329">
        <v>142.18694389996099</v>
      </c>
      <c r="AE1160" s="2330"/>
      <c r="AF1160" s="2334">
        <v>5770</v>
      </c>
      <c r="AG1160" s="2335">
        <f t="shared" si="40"/>
        <v>1944.4720531331272</v>
      </c>
      <c r="AH1160" s="2336"/>
      <c r="AI1160" s="2334">
        <v>5770</v>
      </c>
      <c r="AJ1160" s="2337">
        <f t="shared" si="41"/>
        <v>135.23085663839078</v>
      </c>
    </row>
    <row r="1161" spans="2:36" x14ac:dyDescent="0.25">
      <c r="B1161" s="2325">
        <v>5775</v>
      </c>
      <c r="C1161" s="2326">
        <v>1392.67600945956</v>
      </c>
      <c r="D1161" s="2327"/>
      <c r="E1161" s="2328">
        <v>5775</v>
      </c>
      <c r="F1161" s="2329">
        <v>125.096397272487</v>
      </c>
      <c r="G1161" s="2330"/>
      <c r="H1161" s="2325">
        <v>5775</v>
      </c>
      <c r="I1161" s="2326">
        <v>953.91595380047704</v>
      </c>
      <c r="J1161" s="2331"/>
      <c r="K1161" s="2328">
        <v>5775</v>
      </c>
      <c r="L1161" s="2329">
        <v>104.347916553414</v>
      </c>
      <c r="M1161" s="2330"/>
      <c r="N1161" s="2325">
        <v>5775</v>
      </c>
      <c r="O1161" s="2326">
        <v>1598.7633015168201</v>
      </c>
      <c r="P1161" s="2331"/>
      <c r="Q1161" s="2328">
        <v>5775</v>
      </c>
      <c r="R1161" s="2329">
        <v>126.016831718891</v>
      </c>
      <c r="S1161" s="2330"/>
      <c r="T1161" s="2325">
        <v>5775</v>
      </c>
      <c r="U1161" s="2326">
        <v>3564.8131984864999</v>
      </c>
      <c r="V1161" s="2331"/>
      <c r="W1161" s="2332">
        <v>5775</v>
      </c>
      <c r="X1161" s="2329">
        <v>178.50287438113</v>
      </c>
      <c r="Y1161" s="2330"/>
      <c r="Z1161" s="2333">
        <v>5775</v>
      </c>
      <c r="AA1161" s="2326">
        <v>2212.2654395980098</v>
      </c>
      <c r="AB1161" s="2331"/>
      <c r="AC1161" s="2332">
        <v>5775</v>
      </c>
      <c r="AD1161" s="2329">
        <v>142.188875678355</v>
      </c>
      <c r="AE1161" s="2330"/>
      <c r="AF1161" s="2334">
        <v>5775</v>
      </c>
      <c r="AG1161" s="2335">
        <f t="shared" si="40"/>
        <v>1944.4867805722733</v>
      </c>
      <c r="AH1161" s="2336"/>
      <c r="AI1161" s="2334">
        <v>5775</v>
      </c>
      <c r="AJ1161" s="2337">
        <f t="shared" si="41"/>
        <v>135.2305791208554</v>
      </c>
    </row>
    <row r="1162" spans="2:36" x14ac:dyDescent="0.25">
      <c r="B1162" s="2325">
        <v>5780</v>
      </c>
      <c r="C1162" s="2326">
        <v>1392.67340229767</v>
      </c>
      <c r="D1162" s="2327"/>
      <c r="E1162" s="2328">
        <v>5780</v>
      </c>
      <c r="F1162" s="2329">
        <v>125.09551552546399</v>
      </c>
      <c r="G1162" s="2330"/>
      <c r="H1162" s="2325">
        <v>5780</v>
      </c>
      <c r="I1162" s="2326">
        <v>953.91155731595597</v>
      </c>
      <c r="J1162" s="2331"/>
      <c r="K1162" s="2328">
        <v>5780</v>
      </c>
      <c r="L1162" s="2329">
        <v>104.347139520463</v>
      </c>
      <c r="M1162" s="2330"/>
      <c r="N1162" s="2325">
        <v>5780</v>
      </c>
      <c r="O1162" s="2326">
        <v>1598.76031988216</v>
      </c>
      <c r="P1162" s="2331"/>
      <c r="Q1162" s="2328">
        <v>5780</v>
      </c>
      <c r="R1162" s="2329">
        <v>126.015998019894</v>
      </c>
      <c r="S1162" s="2330"/>
      <c r="T1162" s="2325">
        <v>5780</v>
      </c>
      <c r="U1162" s="2326">
        <v>3564.8037424599902</v>
      </c>
      <c r="V1162" s="2331"/>
      <c r="W1162" s="2332">
        <v>5780</v>
      </c>
      <c r="X1162" s="2329">
        <v>178.50204749402999</v>
      </c>
      <c r="Y1162" s="2330"/>
      <c r="Z1162" s="2333">
        <v>5780</v>
      </c>
      <c r="AA1162" s="2326">
        <v>2212.35851810132</v>
      </c>
      <c r="AB1162" s="2331"/>
      <c r="AC1162" s="2332">
        <v>5780</v>
      </c>
      <c r="AD1162" s="2329">
        <v>142.19080745674901</v>
      </c>
      <c r="AE1162" s="2330"/>
      <c r="AF1162" s="2334">
        <v>5780</v>
      </c>
      <c r="AG1162" s="2335">
        <f t="shared" si="40"/>
        <v>1944.5015080114194</v>
      </c>
      <c r="AH1162" s="2336"/>
      <c r="AI1162" s="2334">
        <v>5780</v>
      </c>
      <c r="AJ1162" s="2337">
        <f t="shared" si="41"/>
        <v>135.23030160331999</v>
      </c>
    </row>
    <row r="1163" spans="2:36" x14ac:dyDescent="0.25">
      <c r="B1163" s="2325">
        <v>5785</v>
      </c>
      <c r="C1163" s="2326">
        <v>1392.6707951357801</v>
      </c>
      <c r="D1163" s="2327"/>
      <c r="E1163" s="2328">
        <v>5785</v>
      </c>
      <c r="F1163" s="2329">
        <v>125.09463377844099</v>
      </c>
      <c r="G1163" s="2330"/>
      <c r="H1163" s="2325">
        <v>5785</v>
      </c>
      <c r="I1163" s="2326">
        <v>953.90716083143502</v>
      </c>
      <c r="J1163" s="2331"/>
      <c r="K1163" s="2328">
        <v>5785</v>
      </c>
      <c r="L1163" s="2329">
        <v>104.346362487512</v>
      </c>
      <c r="M1163" s="2330"/>
      <c r="N1163" s="2325">
        <v>5785</v>
      </c>
      <c r="O1163" s="2326">
        <v>1598.7573382475</v>
      </c>
      <c r="P1163" s="2331"/>
      <c r="Q1163" s="2328">
        <v>5785</v>
      </c>
      <c r="R1163" s="2329">
        <v>126.015164320897</v>
      </c>
      <c r="S1163" s="2330"/>
      <c r="T1163" s="2325">
        <v>5785</v>
      </c>
      <c r="U1163" s="2326">
        <v>3564.79428643348</v>
      </c>
      <c r="V1163" s="2331"/>
      <c r="W1163" s="2332">
        <v>5785</v>
      </c>
      <c r="X1163" s="2329">
        <v>178.50122060692999</v>
      </c>
      <c r="Y1163" s="2330"/>
      <c r="Z1163" s="2333">
        <v>5785</v>
      </c>
      <c r="AA1163" s="2326">
        <v>2212.4515966046301</v>
      </c>
      <c r="AB1163" s="2331"/>
      <c r="AC1163" s="2332">
        <v>5785</v>
      </c>
      <c r="AD1163" s="2329">
        <v>142.19273923514299</v>
      </c>
      <c r="AE1163" s="2330"/>
      <c r="AF1163" s="2334">
        <v>5785</v>
      </c>
      <c r="AG1163" s="2335">
        <f t="shared" si="40"/>
        <v>1944.5162354505651</v>
      </c>
      <c r="AH1163" s="2336"/>
      <c r="AI1163" s="2334">
        <v>5785</v>
      </c>
      <c r="AJ1163" s="2337">
        <f t="shared" si="41"/>
        <v>135.23002408578458</v>
      </c>
    </row>
    <row r="1164" spans="2:36" x14ac:dyDescent="0.25">
      <c r="B1164" s="2325">
        <v>5790</v>
      </c>
      <c r="C1164" s="2326">
        <v>1392.6681879738901</v>
      </c>
      <c r="D1164" s="2327"/>
      <c r="E1164" s="2328">
        <v>5790</v>
      </c>
      <c r="F1164" s="2329">
        <v>125.09375203141801</v>
      </c>
      <c r="G1164" s="2330"/>
      <c r="H1164" s="2325">
        <v>5790</v>
      </c>
      <c r="I1164" s="2326">
        <v>953.90276434691395</v>
      </c>
      <c r="J1164" s="2331"/>
      <c r="K1164" s="2328">
        <v>5790</v>
      </c>
      <c r="L1164" s="2329">
        <v>104.345585454561</v>
      </c>
      <c r="M1164" s="2330"/>
      <c r="N1164" s="2325">
        <v>5790</v>
      </c>
      <c r="O1164" s="2326">
        <v>1598.75435661284</v>
      </c>
      <c r="P1164" s="2331"/>
      <c r="Q1164" s="2328">
        <v>5790</v>
      </c>
      <c r="R1164" s="2329">
        <v>126.0143306219</v>
      </c>
      <c r="S1164" s="2330"/>
      <c r="T1164" s="2325">
        <v>5790</v>
      </c>
      <c r="U1164" s="2326">
        <v>3564.7848304069698</v>
      </c>
      <c r="V1164" s="2331"/>
      <c r="W1164" s="2332">
        <v>5790</v>
      </c>
      <c r="X1164" s="2329">
        <v>178.50039371982999</v>
      </c>
      <c r="Y1164" s="2330"/>
      <c r="Z1164" s="2333">
        <v>5790</v>
      </c>
      <c r="AA1164" s="2326">
        <v>2212.5446751079398</v>
      </c>
      <c r="AB1164" s="2331"/>
      <c r="AC1164" s="2332">
        <v>5790</v>
      </c>
      <c r="AD1164" s="2329">
        <v>142.194671013537</v>
      </c>
      <c r="AE1164" s="2330"/>
      <c r="AF1164" s="2334">
        <v>5790</v>
      </c>
      <c r="AG1164" s="2335">
        <f t="shared" si="40"/>
        <v>1944.5309628897107</v>
      </c>
      <c r="AH1164" s="2336"/>
      <c r="AI1164" s="2334">
        <v>5790</v>
      </c>
      <c r="AJ1164" s="2337">
        <f t="shared" si="41"/>
        <v>135.2297465682492</v>
      </c>
    </row>
    <row r="1165" spans="2:36" x14ac:dyDescent="0.25">
      <c r="B1165" s="2325">
        <v>5795</v>
      </c>
      <c r="C1165" s="2326">
        <v>1392.6655808119999</v>
      </c>
      <c r="D1165" s="2327"/>
      <c r="E1165" s="2328">
        <v>5795</v>
      </c>
      <c r="F1165" s="2329">
        <v>125.092870284395</v>
      </c>
      <c r="G1165" s="2330"/>
      <c r="H1165" s="2325">
        <v>5795</v>
      </c>
      <c r="I1165" s="2326">
        <v>953.898367862393</v>
      </c>
      <c r="J1165" s="2331"/>
      <c r="K1165" s="2328">
        <v>5795</v>
      </c>
      <c r="L1165" s="2329">
        <v>104.34480842161</v>
      </c>
      <c r="M1165" s="2330"/>
      <c r="N1165" s="2325">
        <v>5795</v>
      </c>
      <c r="O1165" s="2326">
        <v>1598.7513749781799</v>
      </c>
      <c r="P1165" s="2331"/>
      <c r="Q1165" s="2328">
        <v>5795</v>
      </c>
      <c r="R1165" s="2329">
        <v>126.013496922903</v>
      </c>
      <c r="S1165" s="2330"/>
      <c r="T1165" s="2325">
        <v>5795</v>
      </c>
      <c r="U1165" s="2326">
        <v>3564.7753743804601</v>
      </c>
      <c r="V1165" s="2331"/>
      <c r="W1165" s="2332">
        <v>5795</v>
      </c>
      <c r="X1165" s="2329">
        <v>178.49956683273001</v>
      </c>
      <c r="Y1165" s="2330"/>
      <c r="Z1165" s="2333">
        <v>5795</v>
      </c>
      <c r="AA1165" s="2326">
        <v>2212.63775361125</v>
      </c>
      <c r="AB1165" s="2331"/>
      <c r="AC1165" s="2332">
        <v>5795</v>
      </c>
      <c r="AD1165" s="2329">
        <v>142.19660279193101</v>
      </c>
      <c r="AE1165" s="2330"/>
      <c r="AF1165" s="2334">
        <v>5795</v>
      </c>
      <c r="AG1165" s="2335">
        <f t="shared" si="40"/>
        <v>1944.5456903288566</v>
      </c>
      <c r="AH1165" s="2336"/>
      <c r="AI1165" s="2334">
        <v>5795</v>
      </c>
      <c r="AJ1165" s="2337">
        <f t="shared" si="41"/>
        <v>135.22946905071382</v>
      </c>
    </row>
    <row r="1166" spans="2:36" x14ac:dyDescent="0.25">
      <c r="B1166" s="2325">
        <v>5800</v>
      </c>
      <c r="C1166" s="2326">
        <v>1392.66297365011</v>
      </c>
      <c r="D1166" s="2327"/>
      <c r="E1166" s="2328">
        <v>5800</v>
      </c>
      <c r="F1166" s="2329">
        <v>125.091988537372</v>
      </c>
      <c r="G1166" s="2330"/>
      <c r="H1166" s="2325">
        <v>5800</v>
      </c>
      <c r="I1166" s="2326">
        <v>953.89397137787205</v>
      </c>
      <c r="J1166" s="2331"/>
      <c r="K1166" s="2328">
        <v>5800</v>
      </c>
      <c r="L1166" s="2329">
        <v>104.344031388659</v>
      </c>
      <c r="M1166" s="2330"/>
      <c r="N1166" s="2325">
        <v>5800</v>
      </c>
      <c r="O1166" s="2326">
        <v>1598.7483933435201</v>
      </c>
      <c r="P1166" s="2331"/>
      <c r="Q1166" s="2328">
        <v>5800</v>
      </c>
      <c r="R1166" s="2329">
        <v>126.012663223906</v>
      </c>
      <c r="S1166" s="2330"/>
      <c r="T1166" s="2325">
        <v>5800</v>
      </c>
      <c r="U1166" s="2326">
        <v>3564.7659183539499</v>
      </c>
      <c r="V1166" s="2331"/>
      <c r="W1166" s="2332">
        <v>5800</v>
      </c>
      <c r="X1166" s="2329">
        <v>178.49873994563001</v>
      </c>
      <c r="Y1166" s="2330"/>
      <c r="Z1166" s="2333">
        <v>5800</v>
      </c>
      <c r="AA1166" s="2326">
        <v>2212.7308321145601</v>
      </c>
      <c r="AB1166" s="2331"/>
      <c r="AC1166" s="2332">
        <v>5800</v>
      </c>
      <c r="AD1166" s="2329">
        <v>142.19853457032499</v>
      </c>
      <c r="AE1166" s="2330"/>
      <c r="AF1166" s="2334">
        <v>5800</v>
      </c>
      <c r="AG1166" s="2335">
        <f t="shared" si="40"/>
        <v>1944.5604177680027</v>
      </c>
      <c r="AH1166" s="2336"/>
      <c r="AI1166" s="2334">
        <v>5800</v>
      </c>
      <c r="AJ1166" s="2337">
        <f t="shared" si="41"/>
        <v>135.22919153317841</v>
      </c>
    </row>
    <row r="1167" spans="2:36" x14ac:dyDescent="0.25">
      <c r="B1167" s="2325">
        <v>5805</v>
      </c>
      <c r="C1167" s="2326">
        <v>1392.66036648822</v>
      </c>
      <c r="D1167" s="2327"/>
      <c r="E1167" s="2328">
        <v>5805</v>
      </c>
      <c r="F1167" s="2329">
        <v>125.091106790349</v>
      </c>
      <c r="G1167" s="2330"/>
      <c r="H1167" s="2325">
        <v>5805</v>
      </c>
      <c r="I1167" s="2326">
        <v>953.88957489335098</v>
      </c>
      <c r="J1167" s="2331"/>
      <c r="K1167" s="2328">
        <v>5805</v>
      </c>
      <c r="L1167" s="2329">
        <v>104.343254355708</v>
      </c>
      <c r="M1167" s="2330"/>
      <c r="N1167" s="2325">
        <v>5805</v>
      </c>
      <c r="O1167" s="2326">
        <v>1598.74541170886</v>
      </c>
      <c r="P1167" s="2331"/>
      <c r="Q1167" s="2328">
        <v>5805</v>
      </c>
      <c r="R1167" s="2329">
        <v>126.011829524909</v>
      </c>
      <c r="S1167" s="2330"/>
      <c r="T1167" s="2325">
        <v>5805</v>
      </c>
      <c r="U1167" s="2326">
        <v>3564.7564623274402</v>
      </c>
      <c r="V1167" s="2331"/>
      <c r="W1167" s="2332">
        <v>5805</v>
      </c>
      <c r="X1167" s="2329">
        <v>178.49791305853</v>
      </c>
      <c r="Y1167" s="2330"/>
      <c r="Z1167" s="2333">
        <v>5805</v>
      </c>
      <c r="AA1167" s="2326">
        <v>2212.8239106178698</v>
      </c>
      <c r="AB1167" s="2331"/>
      <c r="AC1167" s="2332">
        <v>5805</v>
      </c>
      <c r="AD1167" s="2329">
        <v>142.200466348719</v>
      </c>
      <c r="AE1167" s="2330"/>
      <c r="AF1167" s="2334">
        <v>5805</v>
      </c>
      <c r="AG1167" s="2335">
        <f t="shared" si="40"/>
        <v>1944.5751452071484</v>
      </c>
      <c r="AH1167" s="2336"/>
      <c r="AI1167" s="2334">
        <v>5805</v>
      </c>
      <c r="AJ1167" s="2337">
        <f t="shared" si="41"/>
        <v>135.228914015643</v>
      </c>
    </row>
    <row r="1168" spans="2:36" x14ac:dyDescent="0.25">
      <c r="B1168" s="2325">
        <v>5810</v>
      </c>
      <c r="C1168" s="2326">
        <v>1392.6577593263301</v>
      </c>
      <c r="D1168" s="2327"/>
      <c r="E1168" s="2328">
        <v>5810</v>
      </c>
      <c r="F1168" s="2329">
        <v>125.090225043326</v>
      </c>
      <c r="G1168" s="2330"/>
      <c r="H1168" s="2325">
        <v>5810</v>
      </c>
      <c r="I1168" s="2326">
        <v>953.88517840883003</v>
      </c>
      <c r="J1168" s="2331"/>
      <c r="K1168" s="2328">
        <v>5810</v>
      </c>
      <c r="L1168" s="2329">
        <v>104.34247732275701</v>
      </c>
      <c r="M1168" s="2330"/>
      <c r="N1168" s="2325">
        <v>5810</v>
      </c>
      <c r="O1168" s="2326">
        <v>1598.7424300742</v>
      </c>
      <c r="P1168" s="2331"/>
      <c r="Q1168" s="2328">
        <v>5810</v>
      </c>
      <c r="R1168" s="2329">
        <v>126.010995825912</v>
      </c>
      <c r="S1168" s="2330"/>
      <c r="T1168" s="2325">
        <v>5810</v>
      </c>
      <c r="U1168" s="2326">
        <v>3564.74700630093</v>
      </c>
      <c r="V1168" s="2331"/>
      <c r="W1168" s="2332">
        <v>5810</v>
      </c>
      <c r="X1168" s="2329">
        <v>178.49708617143</v>
      </c>
      <c r="Y1168" s="2330"/>
      <c r="Z1168" s="2333">
        <v>5810</v>
      </c>
      <c r="AA1168" s="2326">
        <v>2212.91698912118</v>
      </c>
      <c r="AB1168" s="2331"/>
      <c r="AC1168" s="2332">
        <v>5810</v>
      </c>
      <c r="AD1168" s="2329">
        <v>142.20239812711301</v>
      </c>
      <c r="AE1168" s="2330"/>
      <c r="AF1168" s="2334">
        <v>5810</v>
      </c>
      <c r="AG1168" s="2335">
        <f t="shared" si="40"/>
        <v>1944.589872646294</v>
      </c>
      <c r="AH1168" s="2336"/>
      <c r="AI1168" s="2334">
        <v>5810</v>
      </c>
      <c r="AJ1168" s="2337">
        <f t="shared" si="41"/>
        <v>135.22863649810762</v>
      </c>
    </row>
    <row r="1169" spans="2:36" x14ac:dyDescent="0.25">
      <c r="B1169" s="2325">
        <v>5815</v>
      </c>
      <c r="C1169" s="2326">
        <v>1392.6551521644401</v>
      </c>
      <c r="D1169" s="2327"/>
      <c r="E1169" s="2328">
        <v>5815</v>
      </c>
      <c r="F1169" s="2329">
        <v>125.089343296303</v>
      </c>
      <c r="G1169" s="2330"/>
      <c r="H1169" s="2325">
        <v>5815</v>
      </c>
      <c r="I1169" s="2326">
        <v>953.88078192430896</v>
      </c>
      <c r="J1169" s="2331"/>
      <c r="K1169" s="2328">
        <v>5815</v>
      </c>
      <c r="L1169" s="2329">
        <v>104.341700289806</v>
      </c>
      <c r="M1169" s="2330"/>
      <c r="N1169" s="2325">
        <v>5815</v>
      </c>
      <c r="O1169" s="2326">
        <v>1598.73944843954</v>
      </c>
      <c r="P1169" s="2331"/>
      <c r="Q1169" s="2328">
        <v>5815</v>
      </c>
      <c r="R1169" s="2329">
        <v>126.01016212691501</v>
      </c>
      <c r="S1169" s="2330"/>
      <c r="T1169" s="2325">
        <v>5815</v>
      </c>
      <c r="U1169" s="2326">
        <v>3564.7375502744198</v>
      </c>
      <c r="V1169" s="2331"/>
      <c r="W1169" s="2332">
        <v>5815</v>
      </c>
      <c r="X1169" s="2329">
        <v>178.49625928432999</v>
      </c>
      <c r="Y1169" s="2330"/>
      <c r="Z1169" s="2333">
        <v>5815</v>
      </c>
      <c r="AA1169" s="2326">
        <v>2213.0100676244901</v>
      </c>
      <c r="AB1169" s="2331"/>
      <c r="AC1169" s="2332">
        <v>5815</v>
      </c>
      <c r="AD1169" s="2329">
        <v>142.204329905507</v>
      </c>
      <c r="AE1169" s="2330"/>
      <c r="AF1169" s="2334">
        <v>5815</v>
      </c>
      <c r="AG1169" s="2335">
        <f t="shared" si="40"/>
        <v>1944.6046000854396</v>
      </c>
      <c r="AH1169" s="2336"/>
      <c r="AI1169" s="2334">
        <v>5815</v>
      </c>
      <c r="AJ1169" s="2337">
        <f t="shared" si="41"/>
        <v>135.22835898057218</v>
      </c>
    </row>
    <row r="1170" spans="2:36" x14ac:dyDescent="0.25">
      <c r="B1170" s="2325">
        <v>5820</v>
      </c>
      <c r="C1170" s="2326">
        <v>1392.6525450025499</v>
      </c>
      <c r="D1170" s="2327"/>
      <c r="E1170" s="2328">
        <v>5820</v>
      </c>
      <c r="F1170" s="2329">
        <v>125.08846154928</v>
      </c>
      <c r="G1170" s="2330"/>
      <c r="H1170" s="2325">
        <v>5820</v>
      </c>
      <c r="I1170" s="2326">
        <v>953.87638543978801</v>
      </c>
      <c r="J1170" s="2331"/>
      <c r="K1170" s="2328">
        <v>5820</v>
      </c>
      <c r="L1170" s="2329">
        <v>104.34092325685501</v>
      </c>
      <c r="M1170" s="2330"/>
      <c r="N1170" s="2325">
        <v>5820</v>
      </c>
      <c r="O1170" s="2326">
        <v>1598.7364668048799</v>
      </c>
      <c r="P1170" s="2331"/>
      <c r="Q1170" s="2328">
        <v>5820</v>
      </c>
      <c r="R1170" s="2329">
        <v>126.00932842791801</v>
      </c>
      <c r="S1170" s="2330"/>
      <c r="T1170" s="2325">
        <v>5820</v>
      </c>
      <c r="U1170" s="2326">
        <v>3564.7280942479101</v>
      </c>
      <c r="V1170" s="2331"/>
      <c r="W1170" s="2332">
        <v>5820</v>
      </c>
      <c r="X1170" s="2329">
        <v>178.49543239722999</v>
      </c>
      <c r="Y1170" s="2330"/>
      <c r="Z1170" s="2333">
        <v>5820</v>
      </c>
      <c r="AA1170" s="2326">
        <v>2213.1031461277998</v>
      </c>
      <c r="AB1170" s="2331"/>
      <c r="AC1170" s="2332">
        <v>5820</v>
      </c>
      <c r="AD1170" s="2329">
        <v>142.206261683901</v>
      </c>
      <c r="AE1170" s="2330"/>
      <c r="AF1170" s="2334">
        <v>5820</v>
      </c>
      <c r="AG1170" s="2335">
        <f t="shared" si="40"/>
        <v>1944.6193275245855</v>
      </c>
      <c r="AH1170" s="2336"/>
      <c r="AI1170" s="2334">
        <v>5820</v>
      </c>
      <c r="AJ1170" s="2337">
        <f t="shared" si="41"/>
        <v>135.22808146303677</v>
      </c>
    </row>
    <row r="1171" spans="2:36" x14ac:dyDescent="0.25">
      <c r="B1171" s="2325">
        <v>5825</v>
      </c>
      <c r="C1171" s="2326">
        <v>1392.64993784066</v>
      </c>
      <c r="D1171" s="2327"/>
      <c r="E1171" s="2328">
        <v>5825</v>
      </c>
      <c r="F1171" s="2329">
        <v>125.087579802257</v>
      </c>
      <c r="G1171" s="2330"/>
      <c r="H1171" s="2325">
        <v>5825</v>
      </c>
      <c r="I1171" s="2326">
        <v>953.87198895526706</v>
      </c>
      <c r="J1171" s="2331"/>
      <c r="K1171" s="2328">
        <v>5825</v>
      </c>
      <c r="L1171" s="2329">
        <v>104.340146223904</v>
      </c>
      <c r="M1171" s="2330"/>
      <c r="N1171" s="2325">
        <v>5825</v>
      </c>
      <c r="O1171" s="2326">
        <v>1598.7334851702201</v>
      </c>
      <c r="P1171" s="2331"/>
      <c r="Q1171" s="2328">
        <v>5825</v>
      </c>
      <c r="R1171" s="2329">
        <v>126.00849472892099</v>
      </c>
      <c r="S1171" s="2330"/>
      <c r="T1171" s="2325">
        <v>5825</v>
      </c>
      <c r="U1171" s="2326">
        <v>3564.7186382213999</v>
      </c>
      <c r="V1171" s="2331"/>
      <c r="W1171" s="2332">
        <v>5825</v>
      </c>
      <c r="X1171" s="2329">
        <v>178.49460551012999</v>
      </c>
      <c r="Y1171" s="2330"/>
      <c r="Z1171" s="2333">
        <v>5825</v>
      </c>
      <c r="AA1171" s="2326">
        <v>2213.19622463111</v>
      </c>
      <c r="AB1171" s="2331"/>
      <c r="AC1171" s="2332">
        <v>5825</v>
      </c>
      <c r="AD1171" s="2329">
        <v>142.20819346229499</v>
      </c>
      <c r="AE1171" s="2330"/>
      <c r="AF1171" s="2334">
        <v>5825</v>
      </c>
      <c r="AG1171" s="2335">
        <f t="shared" si="40"/>
        <v>1944.6340549637316</v>
      </c>
      <c r="AH1171" s="2336"/>
      <c r="AI1171" s="2334">
        <v>5825</v>
      </c>
      <c r="AJ1171" s="2337">
        <f t="shared" si="41"/>
        <v>135.22780394550139</v>
      </c>
    </row>
    <row r="1172" spans="2:36" x14ac:dyDescent="0.25">
      <c r="B1172" s="2325">
        <v>5830</v>
      </c>
      <c r="C1172" s="2326">
        <v>1392.64733067877</v>
      </c>
      <c r="D1172" s="2327"/>
      <c r="E1172" s="2328">
        <v>5830</v>
      </c>
      <c r="F1172" s="2329">
        <v>125.086698055234</v>
      </c>
      <c r="G1172" s="2330"/>
      <c r="H1172" s="2325">
        <v>5830</v>
      </c>
      <c r="I1172" s="2326">
        <v>953.86759247074599</v>
      </c>
      <c r="J1172" s="2331"/>
      <c r="K1172" s="2328">
        <v>5830</v>
      </c>
      <c r="L1172" s="2329">
        <v>104.33936919095299</v>
      </c>
      <c r="M1172" s="2330"/>
      <c r="N1172" s="2325">
        <v>5830</v>
      </c>
      <c r="O1172" s="2326">
        <v>1598.73050353556</v>
      </c>
      <c r="P1172" s="2331"/>
      <c r="Q1172" s="2328">
        <v>5830</v>
      </c>
      <c r="R1172" s="2329">
        <v>126.00766102992399</v>
      </c>
      <c r="S1172" s="2330"/>
      <c r="T1172" s="2325">
        <v>5830</v>
      </c>
      <c r="U1172" s="2326">
        <v>3564.7091821948902</v>
      </c>
      <c r="V1172" s="2331"/>
      <c r="W1172" s="2332">
        <v>5830</v>
      </c>
      <c r="X1172" s="2329">
        <v>178.49377862303001</v>
      </c>
      <c r="Y1172" s="2330"/>
      <c r="Z1172" s="2333">
        <v>5830</v>
      </c>
      <c r="AA1172" s="2326">
        <v>2213.2893031344202</v>
      </c>
      <c r="AB1172" s="2331"/>
      <c r="AC1172" s="2332">
        <v>5830</v>
      </c>
      <c r="AD1172" s="2329">
        <v>142.210125240689</v>
      </c>
      <c r="AE1172" s="2330"/>
      <c r="AF1172" s="2334">
        <v>5830</v>
      </c>
      <c r="AG1172" s="2335">
        <f t="shared" si="40"/>
        <v>1944.6487824028773</v>
      </c>
      <c r="AH1172" s="2336"/>
      <c r="AI1172" s="2334">
        <v>5830</v>
      </c>
      <c r="AJ1172" s="2337">
        <f t="shared" si="41"/>
        <v>135.22752642796598</v>
      </c>
    </row>
    <row r="1173" spans="2:36" x14ac:dyDescent="0.25">
      <c r="B1173" s="2325">
        <v>5835</v>
      </c>
      <c r="C1173" s="2326">
        <v>1392.64472351688</v>
      </c>
      <c r="D1173" s="2327"/>
      <c r="E1173" s="2328">
        <v>5835</v>
      </c>
      <c r="F1173" s="2329">
        <v>125.08581630821099</v>
      </c>
      <c r="G1173" s="2330"/>
      <c r="H1173" s="2325">
        <v>5835</v>
      </c>
      <c r="I1173" s="2326">
        <v>953.86319598622504</v>
      </c>
      <c r="J1173" s="2331"/>
      <c r="K1173" s="2328">
        <v>5835</v>
      </c>
      <c r="L1173" s="2329">
        <v>104.338592158002</v>
      </c>
      <c r="M1173" s="2330"/>
      <c r="N1173" s="2325">
        <v>5835</v>
      </c>
      <c r="O1173" s="2326">
        <v>1598.7275219009</v>
      </c>
      <c r="P1173" s="2331"/>
      <c r="Q1173" s="2328">
        <v>5835</v>
      </c>
      <c r="R1173" s="2329">
        <v>126.006827330927</v>
      </c>
      <c r="S1173" s="2330"/>
      <c r="T1173" s="2325">
        <v>5835</v>
      </c>
      <c r="U1173" s="2326">
        <v>3564.69972616838</v>
      </c>
      <c r="V1173" s="2331"/>
      <c r="W1173" s="2332">
        <v>5835</v>
      </c>
      <c r="X1173" s="2329">
        <v>178.49295173593001</v>
      </c>
      <c r="Y1173" s="2330"/>
      <c r="Z1173" s="2333">
        <v>5835</v>
      </c>
      <c r="AA1173" s="2326">
        <v>2213.3823816377298</v>
      </c>
      <c r="AB1173" s="2331"/>
      <c r="AC1173" s="2332">
        <v>5835</v>
      </c>
      <c r="AD1173" s="2329">
        <v>142.21205701908301</v>
      </c>
      <c r="AE1173" s="2330"/>
      <c r="AF1173" s="2334">
        <v>5835</v>
      </c>
      <c r="AG1173" s="2335">
        <f t="shared" si="40"/>
        <v>1944.6635098420229</v>
      </c>
      <c r="AH1173" s="2336"/>
      <c r="AI1173" s="2334">
        <v>5835</v>
      </c>
      <c r="AJ1173" s="2337">
        <f t="shared" si="41"/>
        <v>135.22724891043057</v>
      </c>
    </row>
    <row r="1174" spans="2:36" x14ac:dyDescent="0.25">
      <c r="B1174" s="2325">
        <v>5840</v>
      </c>
      <c r="C1174" s="2326">
        <v>1392.6421163549901</v>
      </c>
      <c r="D1174" s="2327"/>
      <c r="E1174" s="2328">
        <v>5840</v>
      </c>
      <c r="F1174" s="2329">
        <v>125.08493456118801</v>
      </c>
      <c r="G1174" s="2330"/>
      <c r="H1174" s="2325">
        <v>5840</v>
      </c>
      <c r="I1174" s="2326">
        <v>953.85879950170499</v>
      </c>
      <c r="J1174" s="2331"/>
      <c r="K1174" s="2328">
        <v>5840</v>
      </c>
      <c r="L1174" s="2329">
        <v>104.33781512505</v>
      </c>
      <c r="M1174" s="2330"/>
      <c r="N1174" s="2325">
        <v>5840</v>
      </c>
      <c r="O1174" s="2326">
        <v>1598.72454026624</v>
      </c>
      <c r="P1174" s="2331"/>
      <c r="Q1174" s="2328">
        <v>5840</v>
      </c>
      <c r="R1174" s="2329">
        <v>126.00599363193</v>
      </c>
      <c r="S1174" s="2330"/>
      <c r="T1174" s="2325">
        <v>5840</v>
      </c>
      <c r="U1174" s="2326">
        <v>3564.6902701418699</v>
      </c>
      <c r="V1174" s="2331"/>
      <c r="W1174" s="2332">
        <v>5840</v>
      </c>
      <c r="X1174" s="2329">
        <v>178.49212484883</v>
      </c>
      <c r="Y1174" s="2330"/>
      <c r="Z1174" s="2333">
        <v>5840</v>
      </c>
      <c r="AA1174" s="2326">
        <v>2213.47546014104</v>
      </c>
      <c r="AB1174" s="2331"/>
      <c r="AC1174" s="2332">
        <v>5840</v>
      </c>
      <c r="AD1174" s="2329">
        <v>142.21398879747699</v>
      </c>
      <c r="AE1174" s="2330"/>
      <c r="AF1174" s="2334">
        <v>5840</v>
      </c>
      <c r="AG1174" s="2335">
        <f t="shared" si="40"/>
        <v>1944.678237281169</v>
      </c>
      <c r="AH1174" s="2336"/>
      <c r="AI1174" s="2334">
        <v>5840</v>
      </c>
      <c r="AJ1174" s="2337">
        <f t="shared" si="41"/>
        <v>135.226971392895</v>
      </c>
    </row>
    <row r="1175" spans="2:36" x14ac:dyDescent="0.25">
      <c r="B1175" s="2325">
        <v>5845</v>
      </c>
      <c r="C1175" s="2326">
        <v>1392.6395091930999</v>
      </c>
      <c r="D1175" s="2327"/>
      <c r="E1175" s="2328">
        <v>5845</v>
      </c>
      <c r="F1175" s="2329">
        <v>125.08405281416501</v>
      </c>
      <c r="G1175" s="2330"/>
      <c r="H1175" s="2325">
        <v>5845</v>
      </c>
      <c r="I1175" s="2326">
        <v>953.85440301718404</v>
      </c>
      <c r="J1175" s="2331"/>
      <c r="K1175" s="2328">
        <v>5845</v>
      </c>
      <c r="L1175" s="2329">
        <v>104.33703809209899</v>
      </c>
      <c r="M1175" s="2330"/>
      <c r="N1175" s="2325">
        <v>5845</v>
      </c>
      <c r="O1175" s="2326">
        <v>1598.7215586315799</v>
      </c>
      <c r="P1175" s="2331"/>
      <c r="Q1175" s="2328">
        <v>5845</v>
      </c>
      <c r="R1175" s="2329">
        <v>126.005159932933</v>
      </c>
      <c r="S1175" s="2330"/>
      <c r="T1175" s="2325">
        <v>5845</v>
      </c>
      <c r="U1175" s="2326">
        <v>3564.6808141153601</v>
      </c>
      <c r="V1175" s="2331"/>
      <c r="W1175" s="2332">
        <v>5845</v>
      </c>
      <c r="X1175" s="2329">
        <v>178.49129796173</v>
      </c>
      <c r="Y1175" s="2330"/>
      <c r="Z1175" s="2333">
        <v>5845</v>
      </c>
      <c r="AA1175" s="2326">
        <v>2213.5685386443502</v>
      </c>
      <c r="AB1175" s="2331"/>
      <c r="AC1175" s="2332">
        <v>5845</v>
      </c>
      <c r="AD1175" s="2329">
        <v>142.215920575871</v>
      </c>
      <c r="AE1175" s="2330"/>
      <c r="AF1175" s="2334">
        <v>5845</v>
      </c>
      <c r="AG1175" s="2335">
        <f t="shared" ref="AG1175:AG1238" si="42">AVERAGE(C1175,I1175,O1175,U1175,AA1175)</f>
        <v>1944.6929647203149</v>
      </c>
      <c r="AH1175" s="2336"/>
      <c r="AI1175" s="2334">
        <v>5845</v>
      </c>
      <c r="AJ1175" s="2337">
        <f t="shared" ref="AJ1175:AJ1238" si="43">AVERAGE(F1175,L1175,R1175,X1175,AD1175)</f>
        <v>135.22669387535959</v>
      </c>
    </row>
    <row r="1176" spans="2:36" x14ac:dyDescent="0.25">
      <c r="B1176" s="2325">
        <v>5850</v>
      </c>
      <c r="C1176" s="2326">
        <v>1392.63690203121</v>
      </c>
      <c r="D1176" s="2327"/>
      <c r="E1176" s="2328">
        <v>5850</v>
      </c>
      <c r="F1176" s="2329">
        <v>125.083171067142</v>
      </c>
      <c r="G1176" s="2330"/>
      <c r="H1176" s="2325">
        <v>5850</v>
      </c>
      <c r="I1176" s="2326">
        <v>953.85000653266297</v>
      </c>
      <c r="J1176" s="2331"/>
      <c r="K1176" s="2328">
        <v>5850</v>
      </c>
      <c r="L1176" s="2329">
        <v>104.336261059148</v>
      </c>
      <c r="M1176" s="2330"/>
      <c r="N1176" s="2325">
        <v>5850</v>
      </c>
      <c r="O1176" s="2326">
        <v>1598.7185769969201</v>
      </c>
      <c r="P1176" s="2331"/>
      <c r="Q1176" s="2328">
        <v>5850</v>
      </c>
      <c r="R1176" s="2329">
        <v>126.004326233936</v>
      </c>
      <c r="S1176" s="2330"/>
      <c r="T1176" s="2325">
        <v>5850</v>
      </c>
      <c r="U1176" s="2326">
        <v>3564.67135808885</v>
      </c>
      <c r="V1176" s="2331"/>
      <c r="W1176" s="2332">
        <v>5850</v>
      </c>
      <c r="X1176" s="2329">
        <v>178.49047107462999</v>
      </c>
      <c r="Y1176" s="2330"/>
      <c r="Z1176" s="2333">
        <v>5850</v>
      </c>
      <c r="AA1176" s="2326">
        <v>2213.6616171476599</v>
      </c>
      <c r="AB1176" s="2331"/>
      <c r="AC1176" s="2332">
        <v>5850</v>
      </c>
      <c r="AD1176" s="2329">
        <v>142.21785235426501</v>
      </c>
      <c r="AE1176" s="2330"/>
      <c r="AF1176" s="2334">
        <v>5850</v>
      </c>
      <c r="AG1176" s="2335">
        <f t="shared" si="42"/>
        <v>1944.7076921594605</v>
      </c>
      <c r="AH1176" s="2336"/>
      <c r="AI1176" s="2334">
        <v>5850</v>
      </c>
      <c r="AJ1176" s="2337">
        <f t="shared" si="43"/>
        <v>135.22641635782421</v>
      </c>
    </row>
    <row r="1177" spans="2:36" x14ac:dyDescent="0.25">
      <c r="B1177" s="2325">
        <v>5855</v>
      </c>
      <c r="C1177" s="2326">
        <v>1392.63429486932</v>
      </c>
      <c r="D1177" s="2327"/>
      <c r="E1177" s="2328">
        <v>5855</v>
      </c>
      <c r="F1177" s="2329">
        <v>125.082289320119</v>
      </c>
      <c r="G1177" s="2330"/>
      <c r="H1177" s="2325">
        <v>5855</v>
      </c>
      <c r="I1177" s="2326">
        <v>953.84561004814202</v>
      </c>
      <c r="J1177" s="2331"/>
      <c r="K1177" s="2328">
        <v>5855</v>
      </c>
      <c r="L1177" s="2329">
        <v>104.33548402619699</v>
      </c>
      <c r="M1177" s="2330"/>
      <c r="N1177" s="2325">
        <v>5855</v>
      </c>
      <c r="O1177" s="2326">
        <v>1598.71559536226</v>
      </c>
      <c r="P1177" s="2331"/>
      <c r="Q1177" s="2328">
        <v>5855</v>
      </c>
      <c r="R1177" s="2329">
        <v>126.003492534939</v>
      </c>
      <c r="S1177" s="2330"/>
      <c r="T1177" s="2325">
        <v>5855</v>
      </c>
      <c r="U1177" s="2326">
        <v>3564.6619020623398</v>
      </c>
      <c r="V1177" s="2331"/>
      <c r="W1177" s="2332">
        <v>5855</v>
      </c>
      <c r="X1177" s="2329">
        <v>178.48964418752999</v>
      </c>
      <c r="Y1177" s="2330"/>
      <c r="Z1177" s="2333">
        <v>5855</v>
      </c>
      <c r="AA1177" s="2326">
        <v>2213.75469565097</v>
      </c>
      <c r="AB1177" s="2331"/>
      <c r="AC1177" s="2332">
        <v>5855</v>
      </c>
      <c r="AD1177" s="2329">
        <v>142.21978413265899</v>
      </c>
      <c r="AE1177" s="2330"/>
      <c r="AF1177" s="2334">
        <v>5855</v>
      </c>
      <c r="AG1177" s="2335">
        <f t="shared" si="42"/>
        <v>1944.7224195986066</v>
      </c>
      <c r="AH1177" s="2336"/>
      <c r="AI1177" s="2334">
        <v>5855</v>
      </c>
      <c r="AJ1177" s="2337">
        <f t="shared" si="43"/>
        <v>135.2261388402888</v>
      </c>
    </row>
    <row r="1178" spans="2:36" x14ac:dyDescent="0.25">
      <c r="B1178" s="2325">
        <v>5860</v>
      </c>
      <c r="C1178" s="2326">
        <v>1392.63168770743</v>
      </c>
      <c r="D1178" s="2327"/>
      <c r="E1178" s="2328">
        <v>5860</v>
      </c>
      <c r="F1178" s="2329">
        <v>125.081407573096</v>
      </c>
      <c r="G1178" s="2330"/>
      <c r="H1178" s="2325">
        <v>5860</v>
      </c>
      <c r="I1178" s="2326">
        <v>953.84121356362095</v>
      </c>
      <c r="J1178" s="2331"/>
      <c r="K1178" s="2328">
        <v>5860</v>
      </c>
      <c r="L1178" s="2329">
        <v>104.334706993246</v>
      </c>
      <c r="M1178" s="2330"/>
      <c r="N1178" s="2325">
        <v>5860</v>
      </c>
      <c r="O1178" s="2326">
        <v>1598.7126137276</v>
      </c>
      <c r="P1178" s="2331"/>
      <c r="Q1178" s="2328">
        <v>5860</v>
      </c>
      <c r="R1178" s="2329">
        <v>126.002658835942</v>
      </c>
      <c r="S1178" s="2330"/>
      <c r="T1178" s="2325">
        <v>5860</v>
      </c>
      <c r="U1178" s="2326">
        <v>3564.6524460358301</v>
      </c>
      <c r="V1178" s="2331"/>
      <c r="W1178" s="2332">
        <v>5860</v>
      </c>
      <c r="X1178" s="2329">
        <v>178.48881730042999</v>
      </c>
      <c r="Y1178" s="2330"/>
      <c r="Z1178" s="2333">
        <v>5860</v>
      </c>
      <c r="AA1178" s="2326">
        <v>2213.8477741542802</v>
      </c>
      <c r="AB1178" s="2331"/>
      <c r="AC1178" s="2332">
        <v>5860</v>
      </c>
      <c r="AD1178" s="2329">
        <v>142.221715911053</v>
      </c>
      <c r="AE1178" s="2330"/>
      <c r="AF1178" s="2334">
        <v>5860</v>
      </c>
      <c r="AG1178" s="2335">
        <f t="shared" si="42"/>
        <v>1944.7371470377523</v>
      </c>
      <c r="AH1178" s="2336"/>
      <c r="AI1178" s="2334">
        <v>5860</v>
      </c>
      <c r="AJ1178" s="2337">
        <f t="shared" si="43"/>
        <v>135.22586132275339</v>
      </c>
    </row>
    <row r="1179" spans="2:36" x14ac:dyDescent="0.25">
      <c r="B1179" s="2325">
        <v>5865</v>
      </c>
      <c r="C1179" s="2326">
        <v>1392.6290805455401</v>
      </c>
      <c r="D1179" s="2327"/>
      <c r="E1179" s="2328">
        <v>5865</v>
      </c>
      <c r="F1179" s="2329">
        <v>125.080525826073</v>
      </c>
      <c r="G1179" s="2330"/>
      <c r="H1179" s="2325">
        <v>5865</v>
      </c>
      <c r="I1179" s="2326">
        <v>953.8368170791</v>
      </c>
      <c r="J1179" s="2331"/>
      <c r="K1179" s="2328">
        <v>5865</v>
      </c>
      <c r="L1179" s="2329">
        <v>104.33392996029499</v>
      </c>
      <c r="M1179" s="2330"/>
      <c r="N1179" s="2325">
        <v>5865</v>
      </c>
      <c r="O1179" s="2326">
        <v>1598.70963209294</v>
      </c>
      <c r="P1179" s="2331"/>
      <c r="Q1179" s="2328">
        <v>5865</v>
      </c>
      <c r="R1179" s="2329">
        <v>126.001825136945</v>
      </c>
      <c r="S1179" s="2330"/>
      <c r="T1179" s="2325">
        <v>5865</v>
      </c>
      <c r="U1179" s="2326">
        <v>3564.6429900093199</v>
      </c>
      <c r="V1179" s="2331"/>
      <c r="W1179" s="2332">
        <v>5865</v>
      </c>
      <c r="X1179" s="2329">
        <v>178.48799041333001</v>
      </c>
      <c r="Y1179" s="2330"/>
      <c r="Z1179" s="2333">
        <v>5865</v>
      </c>
      <c r="AA1179" s="2326">
        <v>2213.9408526575899</v>
      </c>
      <c r="AB1179" s="2331"/>
      <c r="AC1179" s="2332">
        <v>5865</v>
      </c>
      <c r="AD1179" s="2329">
        <v>142.22364768944701</v>
      </c>
      <c r="AE1179" s="2330"/>
      <c r="AF1179" s="2334">
        <v>5865</v>
      </c>
      <c r="AG1179" s="2335">
        <f t="shared" si="42"/>
        <v>1944.7518744768979</v>
      </c>
      <c r="AH1179" s="2336"/>
      <c r="AI1179" s="2334">
        <v>5865</v>
      </c>
      <c r="AJ1179" s="2337">
        <f t="shared" si="43"/>
        <v>135.22558380521801</v>
      </c>
    </row>
    <row r="1180" spans="2:36" x14ac:dyDescent="0.25">
      <c r="B1180" s="2325">
        <v>5870</v>
      </c>
      <c r="C1180" s="2326">
        <v>1392.6264733836499</v>
      </c>
      <c r="D1180" s="2327"/>
      <c r="E1180" s="2328">
        <v>5870</v>
      </c>
      <c r="F1180" s="2329">
        <v>125.07964407905</v>
      </c>
      <c r="G1180" s="2330"/>
      <c r="H1180" s="2325">
        <v>5870</v>
      </c>
      <c r="I1180" s="2326">
        <v>953.83242059457905</v>
      </c>
      <c r="J1180" s="2331"/>
      <c r="K1180" s="2328">
        <v>5870</v>
      </c>
      <c r="L1180" s="2329">
        <v>104.333152927344</v>
      </c>
      <c r="M1180" s="2330"/>
      <c r="N1180" s="2325">
        <v>5870</v>
      </c>
      <c r="O1180" s="2326">
        <v>1598.7066504582799</v>
      </c>
      <c r="P1180" s="2331"/>
      <c r="Q1180" s="2328">
        <v>5870</v>
      </c>
      <c r="R1180" s="2329">
        <v>126.000991437948</v>
      </c>
      <c r="S1180" s="2330"/>
      <c r="T1180" s="2325">
        <v>5870</v>
      </c>
      <c r="U1180" s="2326">
        <v>3564.6335339828101</v>
      </c>
      <c r="V1180" s="2331"/>
      <c r="W1180" s="2332">
        <v>5870</v>
      </c>
      <c r="X1180" s="2329">
        <v>178.48716352623001</v>
      </c>
      <c r="Y1180" s="2330"/>
      <c r="Z1180" s="2333">
        <v>5870</v>
      </c>
      <c r="AA1180" s="2326">
        <v>2214.0339311609</v>
      </c>
      <c r="AB1180" s="2331"/>
      <c r="AC1180" s="2332">
        <v>5870</v>
      </c>
      <c r="AD1180" s="2329">
        <v>142.22557946784099</v>
      </c>
      <c r="AE1180" s="2330"/>
      <c r="AF1180" s="2334">
        <v>5870</v>
      </c>
      <c r="AG1180" s="2335">
        <f t="shared" si="42"/>
        <v>1944.7666019160438</v>
      </c>
      <c r="AH1180" s="2336"/>
      <c r="AI1180" s="2334">
        <v>5870</v>
      </c>
      <c r="AJ1180" s="2337">
        <f t="shared" si="43"/>
        <v>135.2253062876826</v>
      </c>
    </row>
    <row r="1181" spans="2:36" x14ac:dyDescent="0.25">
      <c r="B1181" s="2325">
        <v>5875</v>
      </c>
      <c r="C1181" s="2326">
        <v>1392.6238662217499</v>
      </c>
      <c r="D1181" s="2327"/>
      <c r="E1181" s="2328">
        <v>5875</v>
      </c>
      <c r="F1181" s="2329">
        <v>125.078762332027</v>
      </c>
      <c r="G1181" s="2330"/>
      <c r="H1181" s="2325">
        <v>5875</v>
      </c>
      <c r="I1181" s="2326">
        <v>953.82802411005798</v>
      </c>
      <c r="J1181" s="2331"/>
      <c r="K1181" s="2328">
        <v>5875</v>
      </c>
      <c r="L1181" s="2329">
        <v>104.332375894393</v>
      </c>
      <c r="M1181" s="2330"/>
      <c r="N1181" s="2325">
        <v>5875</v>
      </c>
      <c r="O1181" s="2326">
        <v>1598.7036688236201</v>
      </c>
      <c r="P1181" s="2331"/>
      <c r="Q1181" s="2328">
        <v>5875</v>
      </c>
      <c r="R1181" s="2329">
        <v>126.000157738951</v>
      </c>
      <c r="S1181" s="2330"/>
      <c r="T1181" s="2325">
        <v>5875</v>
      </c>
      <c r="U1181" s="2326">
        <v>3564.6240779563</v>
      </c>
      <c r="V1181" s="2331"/>
      <c r="W1181" s="2332">
        <v>5875</v>
      </c>
      <c r="X1181" s="2329">
        <v>178.48633663913</v>
      </c>
      <c r="Y1181" s="2330"/>
      <c r="Z1181" s="2333">
        <v>5875</v>
      </c>
      <c r="AA1181" s="2326">
        <v>2214.1270096642102</v>
      </c>
      <c r="AB1181" s="2331"/>
      <c r="AC1181" s="2332">
        <v>5875</v>
      </c>
      <c r="AD1181" s="2329">
        <v>142.227511246235</v>
      </c>
      <c r="AE1181" s="2330"/>
      <c r="AF1181" s="2334">
        <v>5875</v>
      </c>
      <c r="AG1181" s="2335">
        <f t="shared" si="42"/>
        <v>1944.7813293551874</v>
      </c>
      <c r="AH1181" s="2336"/>
      <c r="AI1181" s="2334">
        <v>5875</v>
      </c>
      <c r="AJ1181" s="2337">
        <f t="shared" si="43"/>
        <v>135.22502877014722</v>
      </c>
    </row>
    <row r="1182" spans="2:36" x14ac:dyDescent="0.25">
      <c r="B1182" s="2325">
        <v>5880</v>
      </c>
      <c r="C1182" s="2326">
        <v>1392.62125905986</v>
      </c>
      <c r="D1182" s="2327"/>
      <c r="E1182" s="2328">
        <v>5880</v>
      </c>
      <c r="F1182" s="2329">
        <v>125.077880585004</v>
      </c>
      <c r="G1182" s="2330"/>
      <c r="H1182" s="2325">
        <v>5880</v>
      </c>
      <c r="I1182" s="2326">
        <v>953.82362762553703</v>
      </c>
      <c r="J1182" s="2331"/>
      <c r="K1182" s="2328">
        <v>5880</v>
      </c>
      <c r="L1182" s="2329">
        <v>104.331598861442</v>
      </c>
      <c r="M1182" s="2330"/>
      <c r="N1182" s="2325">
        <v>5880</v>
      </c>
      <c r="O1182" s="2326">
        <v>1598.70068718896</v>
      </c>
      <c r="P1182" s="2331"/>
      <c r="Q1182" s="2328">
        <v>5880</v>
      </c>
      <c r="R1182" s="2329">
        <v>125.999324039954</v>
      </c>
      <c r="S1182" s="2330"/>
      <c r="T1182" s="2325">
        <v>5880</v>
      </c>
      <c r="U1182" s="2326">
        <v>3564.6146219297898</v>
      </c>
      <c r="V1182" s="2331"/>
      <c r="W1182" s="2332">
        <v>5880</v>
      </c>
      <c r="X1182" s="2329">
        <v>178.48550975203</v>
      </c>
      <c r="Y1182" s="2330"/>
      <c r="Z1182" s="2333">
        <v>5880</v>
      </c>
      <c r="AA1182" s="2326">
        <v>2214.2200881675099</v>
      </c>
      <c r="AB1182" s="2331"/>
      <c r="AC1182" s="2332">
        <v>5880</v>
      </c>
      <c r="AD1182" s="2329">
        <v>142.22944302462901</v>
      </c>
      <c r="AE1182" s="2330"/>
      <c r="AF1182" s="2334">
        <v>5880</v>
      </c>
      <c r="AG1182" s="2335">
        <f t="shared" si="42"/>
        <v>1944.7960567943314</v>
      </c>
      <c r="AH1182" s="2336"/>
      <c r="AI1182" s="2334">
        <v>5880</v>
      </c>
      <c r="AJ1182" s="2337">
        <f t="shared" si="43"/>
        <v>135.22475125261181</v>
      </c>
    </row>
    <row r="1183" spans="2:36" x14ac:dyDescent="0.25">
      <c r="B1183" s="2325">
        <v>5885</v>
      </c>
      <c r="C1183" s="2326">
        <v>1392.61865189797</v>
      </c>
      <c r="D1183" s="2327"/>
      <c r="E1183" s="2328">
        <v>5885</v>
      </c>
      <c r="F1183" s="2329">
        <v>125.07699883798099</v>
      </c>
      <c r="G1183" s="2330"/>
      <c r="H1183" s="2325">
        <v>5885</v>
      </c>
      <c r="I1183" s="2326">
        <v>953.81923114101596</v>
      </c>
      <c r="J1183" s="2331"/>
      <c r="K1183" s="2328">
        <v>5885</v>
      </c>
      <c r="L1183" s="2329">
        <v>104.330821828491</v>
      </c>
      <c r="M1183" s="2330"/>
      <c r="N1183" s="2325">
        <v>5885</v>
      </c>
      <c r="O1183" s="2326">
        <v>1598.6977055543</v>
      </c>
      <c r="P1183" s="2331"/>
      <c r="Q1183" s="2328">
        <v>5885</v>
      </c>
      <c r="R1183" s="2329">
        <v>125.99849034095701</v>
      </c>
      <c r="S1183" s="2330"/>
      <c r="T1183" s="2325">
        <v>5885</v>
      </c>
      <c r="U1183" s="2326">
        <v>3564.6051659032801</v>
      </c>
      <c r="V1183" s="2331"/>
      <c r="W1183" s="2332">
        <v>5885</v>
      </c>
      <c r="X1183" s="2329">
        <v>178.48468286492999</v>
      </c>
      <c r="Y1183" s="2330"/>
      <c r="Z1183" s="2333">
        <v>5885</v>
      </c>
      <c r="AA1183" s="2326">
        <v>2214.31316667082</v>
      </c>
      <c r="AB1183" s="2331"/>
      <c r="AC1183" s="2332">
        <v>5885</v>
      </c>
      <c r="AD1183" s="2329">
        <v>142.23137480302299</v>
      </c>
      <c r="AE1183" s="2330"/>
      <c r="AF1183" s="2334">
        <v>5885</v>
      </c>
      <c r="AG1183" s="2335">
        <f t="shared" si="42"/>
        <v>1944.8107842334771</v>
      </c>
      <c r="AH1183" s="2336"/>
      <c r="AI1183" s="2334">
        <v>5885</v>
      </c>
      <c r="AJ1183" s="2337">
        <f t="shared" si="43"/>
        <v>135.2244737350764</v>
      </c>
    </row>
    <row r="1184" spans="2:36" x14ac:dyDescent="0.25">
      <c r="B1184" s="2325">
        <v>5890</v>
      </c>
      <c r="C1184" s="2326">
        <v>1392.6160447360801</v>
      </c>
      <c r="D1184" s="2327"/>
      <c r="E1184" s="2328">
        <v>5890</v>
      </c>
      <c r="F1184" s="2329">
        <v>125.07611709095799</v>
      </c>
      <c r="G1184" s="2330"/>
      <c r="H1184" s="2325">
        <v>5890</v>
      </c>
      <c r="I1184" s="2326">
        <v>953.81483465649501</v>
      </c>
      <c r="J1184" s="2331"/>
      <c r="K1184" s="2328">
        <v>5890</v>
      </c>
      <c r="L1184" s="2329">
        <v>104.33004479554</v>
      </c>
      <c r="M1184" s="2330"/>
      <c r="N1184" s="2325">
        <v>5890</v>
      </c>
      <c r="O1184" s="2326">
        <v>1598.69472391964</v>
      </c>
      <c r="P1184" s="2331"/>
      <c r="Q1184" s="2328">
        <v>5890</v>
      </c>
      <c r="R1184" s="2329">
        <v>125.99765664196001</v>
      </c>
      <c r="S1184" s="2330"/>
      <c r="T1184" s="2325">
        <v>5890</v>
      </c>
      <c r="U1184" s="2326">
        <v>3564.5957098767699</v>
      </c>
      <c r="V1184" s="2331"/>
      <c r="W1184" s="2332">
        <v>5890</v>
      </c>
      <c r="X1184" s="2329">
        <v>178.48385597782999</v>
      </c>
      <c r="Y1184" s="2330"/>
      <c r="Z1184" s="2333">
        <v>5890</v>
      </c>
      <c r="AA1184" s="2326">
        <v>2214.4062451741302</v>
      </c>
      <c r="AB1184" s="2331"/>
      <c r="AC1184" s="2332">
        <v>5890</v>
      </c>
      <c r="AD1184" s="2329">
        <v>142.233306581417</v>
      </c>
      <c r="AE1184" s="2330"/>
      <c r="AF1184" s="2334">
        <v>5890</v>
      </c>
      <c r="AG1184" s="2335">
        <f t="shared" si="42"/>
        <v>1944.8255116726232</v>
      </c>
      <c r="AH1184" s="2336"/>
      <c r="AI1184" s="2334">
        <v>5890</v>
      </c>
      <c r="AJ1184" s="2337">
        <f t="shared" si="43"/>
        <v>135.22419621754099</v>
      </c>
    </row>
    <row r="1185" spans="2:36" x14ac:dyDescent="0.25">
      <c r="B1185" s="2325">
        <v>5895</v>
      </c>
      <c r="C1185" s="2326">
        <v>1392.6134375741899</v>
      </c>
      <c r="D1185" s="2327"/>
      <c r="E1185" s="2328">
        <v>5895</v>
      </c>
      <c r="F1185" s="2329">
        <v>125.07523534393501</v>
      </c>
      <c r="G1185" s="2330"/>
      <c r="H1185" s="2325">
        <v>5895</v>
      </c>
      <c r="I1185" s="2326">
        <v>953.81043817197406</v>
      </c>
      <c r="J1185" s="2331"/>
      <c r="K1185" s="2328">
        <v>5895</v>
      </c>
      <c r="L1185" s="2329">
        <v>104.329267762589</v>
      </c>
      <c r="M1185" s="2330"/>
      <c r="N1185" s="2325">
        <v>5895</v>
      </c>
      <c r="O1185" s="2326">
        <v>1598.6917422849799</v>
      </c>
      <c r="P1185" s="2331"/>
      <c r="Q1185" s="2328">
        <v>5895</v>
      </c>
      <c r="R1185" s="2329">
        <v>125.99682294296301</v>
      </c>
      <c r="S1185" s="2330"/>
      <c r="T1185" s="2325">
        <v>5895</v>
      </c>
      <c r="U1185" s="2326">
        <v>3564.5862538502602</v>
      </c>
      <c r="V1185" s="2331"/>
      <c r="W1185" s="2332">
        <v>5895</v>
      </c>
      <c r="X1185" s="2329">
        <v>178.48302909073001</v>
      </c>
      <c r="Y1185" s="2330"/>
      <c r="Z1185" s="2333">
        <v>5895</v>
      </c>
      <c r="AA1185" s="2326">
        <v>2214.4993236774399</v>
      </c>
      <c r="AB1185" s="2331"/>
      <c r="AC1185" s="2332">
        <v>5895</v>
      </c>
      <c r="AD1185" s="2329">
        <v>142.23523835981101</v>
      </c>
      <c r="AE1185" s="2330"/>
      <c r="AF1185" s="2334">
        <v>5895</v>
      </c>
      <c r="AG1185" s="2335">
        <f t="shared" si="42"/>
        <v>1944.8402391117684</v>
      </c>
      <c r="AH1185" s="2336"/>
      <c r="AI1185" s="2334">
        <v>5895</v>
      </c>
      <c r="AJ1185" s="2337">
        <f t="shared" si="43"/>
        <v>135.22391870000561</v>
      </c>
    </row>
    <row r="1186" spans="2:36" x14ac:dyDescent="0.25">
      <c r="B1186" s="2325">
        <v>5900</v>
      </c>
      <c r="C1186" s="2326">
        <v>1392.6108304122999</v>
      </c>
      <c r="D1186" s="2327"/>
      <c r="E1186" s="2328">
        <v>5900</v>
      </c>
      <c r="F1186" s="2329">
        <v>125.074353596912</v>
      </c>
      <c r="G1186" s="2330"/>
      <c r="H1186" s="2325">
        <v>5900</v>
      </c>
      <c r="I1186" s="2326">
        <v>953.80604168745299</v>
      </c>
      <c r="J1186" s="2331"/>
      <c r="K1186" s="2328">
        <v>5900</v>
      </c>
      <c r="L1186" s="2329">
        <v>104.32849072963801</v>
      </c>
      <c r="M1186" s="2330"/>
      <c r="N1186" s="2325">
        <v>5900</v>
      </c>
      <c r="O1186" s="2326">
        <v>1598.6887606503201</v>
      </c>
      <c r="P1186" s="2331"/>
      <c r="Q1186" s="2328">
        <v>5900</v>
      </c>
      <c r="R1186" s="2329">
        <v>125.99598924396599</v>
      </c>
      <c r="S1186" s="2330"/>
      <c r="T1186" s="2325">
        <v>5900</v>
      </c>
      <c r="U1186" s="2326">
        <v>3564.57679782375</v>
      </c>
      <c r="V1186" s="2331"/>
      <c r="W1186" s="2332">
        <v>5900</v>
      </c>
      <c r="X1186" s="2329">
        <v>178.48220220363001</v>
      </c>
      <c r="Y1186" s="2330"/>
      <c r="Z1186" s="2333">
        <v>5900</v>
      </c>
      <c r="AA1186" s="2326">
        <v>2214.59240218075</v>
      </c>
      <c r="AB1186" s="2331"/>
      <c r="AC1186" s="2332">
        <v>5900</v>
      </c>
      <c r="AD1186" s="2329">
        <v>142.23717013820499</v>
      </c>
      <c r="AE1186" s="2330"/>
      <c r="AF1186" s="2334">
        <v>5900</v>
      </c>
      <c r="AG1186" s="2335">
        <f t="shared" si="42"/>
        <v>1944.8549665509145</v>
      </c>
      <c r="AH1186" s="2336"/>
      <c r="AI1186" s="2334">
        <v>5900</v>
      </c>
      <c r="AJ1186" s="2337">
        <f t="shared" si="43"/>
        <v>135.2236411824702</v>
      </c>
    </row>
    <row r="1187" spans="2:36" x14ac:dyDescent="0.25">
      <c r="B1187" s="2325">
        <v>5905</v>
      </c>
      <c r="C1187" s="2326">
        <v>1392.60822325041</v>
      </c>
      <c r="D1187" s="2327"/>
      <c r="E1187" s="2328">
        <v>5905</v>
      </c>
      <c r="F1187" s="2329">
        <v>125.073471849889</v>
      </c>
      <c r="G1187" s="2330"/>
      <c r="H1187" s="2325">
        <v>5905</v>
      </c>
      <c r="I1187" s="2326">
        <v>953.80164520293204</v>
      </c>
      <c r="J1187" s="2331"/>
      <c r="K1187" s="2328">
        <v>5905</v>
      </c>
      <c r="L1187" s="2329">
        <v>104.327713696687</v>
      </c>
      <c r="M1187" s="2330"/>
      <c r="N1187" s="2325">
        <v>5905</v>
      </c>
      <c r="O1187" s="2326">
        <v>1598.68577901566</v>
      </c>
      <c r="P1187" s="2331"/>
      <c r="Q1187" s="2328">
        <v>5905</v>
      </c>
      <c r="R1187" s="2329">
        <v>125.99515554496899</v>
      </c>
      <c r="S1187" s="2330"/>
      <c r="T1187" s="2325">
        <v>5905</v>
      </c>
      <c r="U1187" s="2326">
        <v>3564.5673417972398</v>
      </c>
      <c r="V1187" s="2331"/>
      <c r="W1187" s="2332">
        <v>5905</v>
      </c>
      <c r="X1187" s="2329">
        <v>178.48137531653001</v>
      </c>
      <c r="Y1187" s="2330"/>
      <c r="Z1187" s="2333">
        <v>5905</v>
      </c>
      <c r="AA1187" s="2326">
        <v>2214.6854806840602</v>
      </c>
      <c r="AB1187" s="2331"/>
      <c r="AC1187" s="2332">
        <v>5905</v>
      </c>
      <c r="AD1187" s="2329">
        <v>142.239101916599</v>
      </c>
      <c r="AE1187" s="2330"/>
      <c r="AF1187" s="2334">
        <v>5905</v>
      </c>
      <c r="AG1187" s="2335">
        <f t="shared" si="42"/>
        <v>1944.8696939900606</v>
      </c>
      <c r="AH1187" s="2336"/>
      <c r="AI1187" s="2334">
        <v>5905</v>
      </c>
      <c r="AJ1187" s="2337">
        <f t="shared" si="43"/>
        <v>135.22336366493479</v>
      </c>
    </row>
    <row r="1188" spans="2:36" x14ac:dyDescent="0.25">
      <c r="B1188" s="2325">
        <v>5910</v>
      </c>
      <c r="C1188" s="2326">
        <v>1392.60561608852</v>
      </c>
      <c r="D1188" s="2327"/>
      <c r="E1188" s="2328">
        <v>5910</v>
      </c>
      <c r="F1188" s="2329">
        <v>125.072590102866</v>
      </c>
      <c r="G1188" s="2330"/>
      <c r="H1188" s="2325">
        <v>5910</v>
      </c>
      <c r="I1188" s="2326">
        <v>953.79724871841097</v>
      </c>
      <c r="J1188" s="2331"/>
      <c r="K1188" s="2328">
        <v>5910</v>
      </c>
      <c r="L1188" s="2329">
        <v>104.32693666373601</v>
      </c>
      <c r="M1188" s="2330"/>
      <c r="N1188" s="2325">
        <v>5910</v>
      </c>
      <c r="O1188" s="2326">
        <v>1598.682797381</v>
      </c>
      <c r="P1188" s="2331"/>
      <c r="Q1188" s="2328">
        <v>5910</v>
      </c>
      <c r="R1188" s="2329">
        <v>125.994321845972</v>
      </c>
      <c r="S1188" s="2330"/>
      <c r="T1188" s="2325">
        <v>5910</v>
      </c>
      <c r="U1188" s="2326">
        <v>3564.5578857707301</v>
      </c>
      <c r="V1188" s="2331"/>
      <c r="W1188" s="2332">
        <v>5910</v>
      </c>
      <c r="X1188" s="2329">
        <v>178.48054842943</v>
      </c>
      <c r="Y1188" s="2330"/>
      <c r="Z1188" s="2333">
        <v>5910</v>
      </c>
      <c r="AA1188" s="2326">
        <v>2214.7785591873699</v>
      </c>
      <c r="AB1188" s="2331"/>
      <c r="AC1188" s="2332">
        <v>5910</v>
      </c>
      <c r="AD1188" s="2329">
        <v>142.24103369499301</v>
      </c>
      <c r="AE1188" s="2330"/>
      <c r="AF1188" s="2334">
        <v>5910</v>
      </c>
      <c r="AG1188" s="2335">
        <f t="shared" si="42"/>
        <v>1944.8844214292062</v>
      </c>
      <c r="AH1188" s="2336"/>
      <c r="AI1188" s="2334">
        <v>5910</v>
      </c>
      <c r="AJ1188" s="2337">
        <f t="shared" si="43"/>
        <v>135.22308614739941</v>
      </c>
    </row>
    <row r="1189" spans="2:36" x14ac:dyDescent="0.25">
      <c r="B1189" s="2325">
        <v>5915</v>
      </c>
      <c r="C1189" s="2326">
        <v>1392.6030089266301</v>
      </c>
      <c r="D1189" s="2327"/>
      <c r="E1189" s="2328">
        <v>5915</v>
      </c>
      <c r="F1189" s="2329">
        <v>125.071708355843</v>
      </c>
      <c r="G1189" s="2330"/>
      <c r="H1189" s="2325">
        <v>5915</v>
      </c>
      <c r="I1189" s="2326">
        <v>953.79285223389002</v>
      </c>
      <c r="J1189" s="2331"/>
      <c r="K1189" s="2328">
        <v>5915</v>
      </c>
      <c r="L1189" s="2329">
        <v>104.326159630785</v>
      </c>
      <c r="M1189" s="2330"/>
      <c r="N1189" s="2325">
        <v>5915</v>
      </c>
      <c r="O1189" s="2326">
        <v>1598.67981574634</v>
      </c>
      <c r="P1189" s="2331"/>
      <c r="Q1189" s="2328">
        <v>5915</v>
      </c>
      <c r="R1189" s="2329">
        <v>125.993488146975</v>
      </c>
      <c r="S1189" s="2330"/>
      <c r="T1189" s="2325">
        <v>5915</v>
      </c>
      <c r="U1189" s="2326">
        <v>3564.5484297442199</v>
      </c>
      <c r="V1189" s="2331"/>
      <c r="W1189" s="2332">
        <v>5915</v>
      </c>
      <c r="X1189" s="2329">
        <v>178.47972154233</v>
      </c>
      <c r="Y1189" s="2330"/>
      <c r="Z1189" s="2333">
        <v>5915</v>
      </c>
      <c r="AA1189" s="2326">
        <v>2214.87163769068</v>
      </c>
      <c r="AB1189" s="2331"/>
      <c r="AC1189" s="2332">
        <v>5915</v>
      </c>
      <c r="AD1189" s="2329">
        <v>142.24296547338699</v>
      </c>
      <c r="AE1189" s="2330"/>
      <c r="AF1189" s="2334">
        <v>5915</v>
      </c>
      <c r="AG1189" s="2335">
        <f t="shared" si="42"/>
        <v>1944.8991488683521</v>
      </c>
      <c r="AH1189" s="2336"/>
      <c r="AI1189" s="2334">
        <v>5915</v>
      </c>
      <c r="AJ1189" s="2337">
        <f t="shared" si="43"/>
        <v>135.22280862986401</v>
      </c>
    </row>
    <row r="1190" spans="2:36" x14ac:dyDescent="0.25">
      <c r="B1190" s="2325">
        <v>5920</v>
      </c>
      <c r="C1190" s="2326">
        <v>1392.6004017647399</v>
      </c>
      <c r="D1190" s="2327"/>
      <c r="E1190" s="2328">
        <v>5920</v>
      </c>
      <c r="F1190" s="2329">
        <v>125.07082660882</v>
      </c>
      <c r="G1190" s="2330"/>
      <c r="H1190" s="2325">
        <v>5920</v>
      </c>
      <c r="I1190" s="2326">
        <v>953.78845574936895</v>
      </c>
      <c r="J1190" s="2331"/>
      <c r="K1190" s="2328">
        <v>5920</v>
      </c>
      <c r="L1190" s="2329">
        <v>104.32538259783399</v>
      </c>
      <c r="M1190" s="2330"/>
      <c r="N1190" s="2325">
        <v>5920</v>
      </c>
      <c r="O1190" s="2326">
        <v>1598.6768341116799</v>
      </c>
      <c r="P1190" s="2331"/>
      <c r="Q1190" s="2328">
        <v>5920</v>
      </c>
      <c r="R1190" s="2329">
        <v>125.992654447978</v>
      </c>
      <c r="S1190" s="2330"/>
      <c r="T1190" s="2325">
        <v>5920</v>
      </c>
      <c r="U1190" s="2326">
        <v>3564.5389737177202</v>
      </c>
      <c r="V1190" s="2331"/>
      <c r="W1190" s="2332">
        <v>5920</v>
      </c>
      <c r="X1190" s="2329">
        <v>178.47889465522999</v>
      </c>
      <c r="Y1190" s="2330"/>
      <c r="Z1190" s="2333">
        <v>5920</v>
      </c>
      <c r="AA1190" s="2326">
        <v>2214.9647161939902</v>
      </c>
      <c r="AB1190" s="2331"/>
      <c r="AC1190" s="2332">
        <v>5920</v>
      </c>
      <c r="AD1190" s="2329">
        <v>142.244897251781</v>
      </c>
      <c r="AE1190" s="2330"/>
      <c r="AF1190" s="2334">
        <v>5920</v>
      </c>
      <c r="AG1190" s="2335">
        <f t="shared" si="42"/>
        <v>1944.9138763075</v>
      </c>
      <c r="AH1190" s="2336"/>
      <c r="AI1190" s="2334">
        <v>5920</v>
      </c>
      <c r="AJ1190" s="2337">
        <f t="shared" si="43"/>
        <v>135.2225311123286</v>
      </c>
    </row>
    <row r="1191" spans="2:36" x14ac:dyDescent="0.25">
      <c r="B1191" s="2325">
        <v>5925</v>
      </c>
      <c r="C1191" s="2326">
        <v>1392.5977946028499</v>
      </c>
      <c r="D1191" s="2327"/>
      <c r="E1191" s="2328">
        <v>5925</v>
      </c>
      <c r="F1191" s="2329">
        <v>125.069944861797</v>
      </c>
      <c r="G1191" s="2330"/>
      <c r="H1191" s="2325">
        <v>5925</v>
      </c>
      <c r="I1191" s="2326">
        <v>953.784059264848</v>
      </c>
      <c r="J1191" s="2331"/>
      <c r="K1191" s="2328">
        <v>5925</v>
      </c>
      <c r="L1191" s="2329">
        <v>104.324605564883</v>
      </c>
      <c r="M1191" s="2330"/>
      <c r="N1191" s="2325">
        <v>5925</v>
      </c>
      <c r="O1191" s="2326">
        <v>1598.6738524770201</v>
      </c>
      <c r="P1191" s="2331"/>
      <c r="Q1191" s="2328">
        <v>5925</v>
      </c>
      <c r="R1191" s="2329">
        <v>125.991820748981</v>
      </c>
      <c r="S1191" s="2330"/>
      <c r="T1191" s="2325">
        <v>5925</v>
      </c>
      <c r="U1191" s="2326">
        <v>3564.52951769121</v>
      </c>
      <c r="V1191" s="2331"/>
      <c r="W1191" s="2332">
        <v>5925</v>
      </c>
      <c r="X1191" s="2329">
        <v>178.47806776812999</v>
      </c>
      <c r="Y1191" s="2330"/>
      <c r="Z1191" s="2333">
        <v>5925</v>
      </c>
      <c r="AA1191" s="2326">
        <v>2215.0577946972999</v>
      </c>
      <c r="AB1191" s="2331"/>
      <c r="AC1191" s="2332">
        <v>5925</v>
      </c>
      <c r="AD1191" s="2329">
        <v>142.24682903017501</v>
      </c>
      <c r="AE1191" s="2330"/>
      <c r="AF1191" s="2334">
        <v>5925</v>
      </c>
      <c r="AG1191" s="2335">
        <f t="shared" si="42"/>
        <v>1944.9286037466452</v>
      </c>
      <c r="AH1191" s="2336"/>
      <c r="AI1191" s="2334">
        <v>5925</v>
      </c>
      <c r="AJ1191" s="2337">
        <f t="shared" si="43"/>
        <v>135.22225359479322</v>
      </c>
    </row>
    <row r="1192" spans="2:36" x14ac:dyDescent="0.25">
      <c r="B1192" s="2325">
        <v>5930</v>
      </c>
      <c r="C1192" s="2326">
        <v>1392.59518744096</v>
      </c>
      <c r="D1192" s="2327"/>
      <c r="E1192" s="2328">
        <v>5930</v>
      </c>
      <c r="F1192" s="2329">
        <v>125.069063114774</v>
      </c>
      <c r="G1192" s="2330"/>
      <c r="H1192" s="2325">
        <v>5930</v>
      </c>
      <c r="I1192" s="2326">
        <v>953.77966278032704</v>
      </c>
      <c r="J1192" s="2331"/>
      <c r="K1192" s="2328">
        <v>5930</v>
      </c>
      <c r="L1192" s="2329">
        <v>104.32382853193199</v>
      </c>
      <c r="M1192" s="2330"/>
      <c r="N1192" s="2325">
        <v>5930</v>
      </c>
      <c r="O1192" s="2326">
        <v>1598.67087084236</v>
      </c>
      <c r="P1192" s="2331"/>
      <c r="Q1192" s="2328">
        <v>5930</v>
      </c>
      <c r="R1192" s="2329">
        <v>125.990987049984</v>
      </c>
      <c r="S1192" s="2330"/>
      <c r="T1192" s="2325">
        <v>5930</v>
      </c>
      <c r="U1192" s="2326">
        <v>3564.5200616646998</v>
      </c>
      <c r="V1192" s="2331"/>
      <c r="W1192" s="2332">
        <v>5930</v>
      </c>
      <c r="X1192" s="2329">
        <v>178.47724088103001</v>
      </c>
      <c r="Y1192" s="2330"/>
      <c r="Z1192" s="2333">
        <v>5930</v>
      </c>
      <c r="AA1192" s="2326">
        <v>2215.15087320061</v>
      </c>
      <c r="AB1192" s="2331"/>
      <c r="AC1192" s="2332">
        <v>5930</v>
      </c>
      <c r="AD1192" s="2329">
        <v>142.24876080856899</v>
      </c>
      <c r="AE1192" s="2330"/>
      <c r="AF1192" s="2334">
        <v>5930</v>
      </c>
      <c r="AG1192" s="2335">
        <f t="shared" si="42"/>
        <v>1944.9433311857913</v>
      </c>
      <c r="AH1192" s="2336"/>
      <c r="AI1192" s="2334">
        <v>5930</v>
      </c>
      <c r="AJ1192" s="2337">
        <f t="shared" si="43"/>
        <v>135.22197607725781</v>
      </c>
    </row>
    <row r="1193" spans="2:36" x14ac:dyDescent="0.25">
      <c r="B1193" s="2325">
        <v>5935</v>
      </c>
      <c r="C1193" s="2326">
        <v>1392.59258027907</v>
      </c>
      <c r="D1193" s="2327"/>
      <c r="E1193" s="2328">
        <v>5935</v>
      </c>
      <c r="F1193" s="2329">
        <v>125.068181367751</v>
      </c>
      <c r="G1193" s="2330"/>
      <c r="H1193" s="2325">
        <v>5935</v>
      </c>
      <c r="I1193" s="2326">
        <v>953.77526629580598</v>
      </c>
      <c r="J1193" s="2331"/>
      <c r="K1193" s="2328">
        <v>5935</v>
      </c>
      <c r="L1193" s="2329">
        <v>104.323051498981</v>
      </c>
      <c r="M1193" s="2330"/>
      <c r="N1193" s="2325">
        <v>5935</v>
      </c>
      <c r="O1193" s="2326">
        <v>1598.6678892077</v>
      </c>
      <c r="P1193" s="2331"/>
      <c r="Q1193" s="2328">
        <v>5935</v>
      </c>
      <c r="R1193" s="2329">
        <v>125.990153350987</v>
      </c>
      <c r="S1193" s="2330"/>
      <c r="T1193" s="2325">
        <v>5935</v>
      </c>
      <c r="U1193" s="2326">
        <v>3564.5106056381901</v>
      </c>
      <c r="V1193" s="2331"/>
      <c r="W1193" s="2332">
        <v>5935</v>
      </c>
      <c r="X1193" s="2329">
        <v>178.47641399393001</v>
      </c>
      <c r="Y1193" s="2330"/>
      <c r="Z1193" s="2333">
        <v>5935</v>
      </c>
      <c r="AA1193" s="2326">
        <v>2215.2439517039202</v>
      </c>
      <c r="AB1193" s="2331"/>
      <c r="AC1193" s="2332">
        <v>5935</v>
      </c>
      <c r="AD1193" s="2329">
        <v>142.250692586963</v>
      </c>
      <c r="AE1193" s="2330"/>
      <c r="AF1193" s="2334">
        <v>5935</v>
      </c>
      <c r="AG1193" s="2335">
        <f t="shared" si="42"/>
        <v>1944.9580586249372</v>
      </c>
      <c r="AH1193" s="2336"/>
      <c r="AI1193" s="2334">
        <v>5935</v>
      </c>
      <c r="AJ1193" s="2337">
        <f t="shared" si="43"/>
        <v>135.22169855972237</v>
      </c>
    </row>
    <row r="1194" spans="2:36" x14ac:dyDescent="0.25">
      <c r="B1194" s="2325">
        <v>5940</v>
      </c>
      <c r="C1194" s="2326">
        <v>1392.5899731171801</v>
      </c>
      <c r="D1194" s="2327"/>
      <c r="E1194" s="2328">
        <v>5940</v>
      </c>
      <c r="F1194" s="2329">
        <v>125.06729962072799</v>
      </c>
      <c r="G1194" s="2330"/>
      <c r="H1194" s="2325">
        <v>5940</v>
      </c>
      <c r="I1194" s="2326">
        <v>953.77086981128502</v>
      </c>
      <c r="J1194" s="2331"/>
      <c r="K1194" s="2328">
        <v>5940</v>
      </c>
      <c r="L1194" s="2329">
        <v>104.32227446603</v>
      </c>
      <c r="M1194" s="2330"/>
      <c r="N1194" s="2325">
        <v>5940</v>
      </c>
      <c r="O1194" s="2326">
        <v>1598.66490757304</v>
      </c>
      <c r="P1194" s="2331"/>
      <c r="Q1194" s="2328">
        <v>5940</v>
      </c>
      <c r="R1194" s="2329">
        <v>125.98931965199</v>
      </c>
      <c r="S1194" s="2330"/>
      <c r="T1194" s="2325">
        <v>5940</v>
      </c>
      <c r="U1194" s="2326">
        <v>3564.5011496116799</v>
      </c>
      <c r="V1194" s="2331"/>
      <c r="W1194" s="2332">
        <v>5940</v>
      </c>
      <c r="X1194" s="2329">
        <v>178.47558710683001</v>
      </c>
      <c r="Y1194" s="2330"/>
      <c r="Z1194" s="2333">
        <v>5940</v>
      </c>
      <c r="AA1194" s="2326">
        <v>2215.3370302072299</v>
      </c>
      <c r="AB1194" s="2331"/>
      <c r="AC1194" s="2332">
        <v>5940</v>
      </c>
      <c r="AD1194" s="2329">
        <v>142.25262436535701</v>
      </c>
      <c r="AE1194" s="2330"/>
      <c r="AF1194" s="2334">
        <v>5940</v>
      </c>
      <c r="AG1194" s="2335">
        <f t="shared" si="42"/>
        <v>1944.9727860640828</v>
      </c>
      <c r="AH1194" s="2336"/>
      <c r="AI1194" s="2334">
        <v>5940</v>
      </c>
      <c r="AJ1194" s="2337">
        <f t="shared" si="43"/>
        <v>135.22142104218702</v>
      </c>
    </row>
    <row r="1195" spans="2:36" x14ac:dyDescent="0.25">
      <c r="B1195" s="2325">
        <v>5945</v>
      </c>
      <c r="C1195" s="2326">
        <v>1392.5873659552899</v>
      </c>
      <c r="D1195" s="2327"/>
      <c r="E1195" s="2328">
        <v>5945</v>
      </c>
      <c r="F1195" s="2329">
        <v>125.06641787370501</v>
      </c>
      <c r="G1195" s="2330"/>
      <c r="H1195" s="2325">
        <v>5945</v>
      </c>
      <c r="I1195" s="2326">
        <v>953.76647332676498</v>
      </c>
      <c r="J1195" s="2331"/>
      <c r="K1195" s="2328">
        <v>5945</v>
      </c>
      <c r="L1195" s="2329">
        <v>104.321497433079</v>
      </c>
      <c r="M1195" s="2330"/>
      <c r="N1195" s="2325">
        <v>5945</v>
      </c>
      <c r="O1195" s="2326">
        <v>1598.6619259383799</v>
      </c>
      <c r="P1195" s="2331"/>
      <c r="Q1195" s="2328">
        <v>5945</v>
      </c>
      <c r="R1195" s="2329">
        <v>125.988485952993</v>
      </c>
      <c r="S1195" s="2330"/>
      <c r="T1195" s="2325">
        <v>5945</v>
      </c>
      <c r="U1195" s="2326">
        <v>3564.4916935851702</v>
      </c>
      <c r="V1195" s="2331"/>
      <c r="W1195" s="2332">
        <v>5945</v>
      </c>
      <c r="X1195" s="2329">
        <v>178.47476021973</v>
      </c>
      <c r="Y1195" s="2330"/>
      <c r="Z1195" s="2333">
        <v>5945</v>
      </c>
      <c r="AA1195" s="2326">
        <v>2215.43010871054</v>
      </c>
      <c r="AB1195" s="2331"/>
      <c r="AC1195" s="2332">
        <v>5945</v>
      </c>
      <c r="AD1195" s="2329">
        <v>142.25455614375099</v>
      </c>
      <c r="AE1195" s="2330"/>
      <c r="AF1195" s="2334">
        <v>5945</v>
      </c>
      <c r="AG1195" s="2335">
        <f t="shared" si="42"/>
        <v>1944.9875135032289</v>
      </c>
      <c r="AH1195" s="2336"/>
      <c r="AI1195" s="2334">
        <v>5945</v>
      </c>
      <c r="AJ1195" s="2337">
        <f t="shared" si="43"/>
        <v>135.22114352465161</v>
      </c>
    </row>
    <row r="1196" spans="2:36" x14ac:dyDescent="0.25">
      <c r="B1196" s="2325">
        <v>5950</v>
      </c>
      <c r="C1196" s="2326">
        <v>1392.5847587933999</v>
      </c>
      <c r="D1196" s="2327"/>
      <c r="E1196" s="2328">
        <v>5950</v>
      </c>
      <c r="F1196" s="2329">
        <v>125.06553612668201</v>
      </c>
      <c r="G1196" s="2330"/>
      <c r="H1196" s="2325">
        <v>5950</v>
      </c>
      <c r="I1196" s="2326">
        <v>953.76207684224403</v>
      </c>
      <c r="J1196" s="2331"/>
      <c r="K1196" s="2328">
        <v>5950</v>
      </c>
      <c r="L1196" s="2329">
        <v>104.320720400128</v>
      </c>
      <c r="M1196" s="2330"/>
      <c r="N1196" s="2325">
        <v>5950</v>
      </c>
      <c r="O1196" s="2326">
        <v>1598.6589443037201</v>
      </c>
      <c r="P1196" s="2331"/>
      <c r="Q1196" s="2328">
        <v>5950</v>
      </c>
      <c r="R1196" s="2329">
        <v>125.987652253996</v>
      </c>
      <c r="S1196" s="2330"/>
      <c r="T1196" s="2325">
        <v>5950</v>
      </c>
      <c r="U1196" s="2326">
        <v>3564.48223755866</v>
      </c>
      <c r="V1196" s="2331"/>
      <c r="W1196" s="2332">
        <v>5950</v>
      </c>
      <c r="X1196" s="2329">
        <v>178.47393333263</v>
      </c>
      <c r="Y1196" s="2330"/>
      <c r="Z1196" s="2333">
        <v>5950</v>
      </c>
      <c r="AA1196" s="2326">
        <v>2215.5231872138502</v>
      </c>
      <c r="AB1196" s="2331"/>
      <c r="AC1196" s="2332">
        <v>5950</v>
      </c>
      <c r="AD1196" s="2329">
        <v>142.256487922145</v>
      </c>
      <c r="AE1196" s="2330"/>
      <c r="AF1196" s="2334">
        <v>5950</v>
      </c>
      <c r="AG1196" s="2335">
        <f t="shared" si="42"/>
        <v>1945.002240942375</v>
      </c>
      <c r="AH1196" s="2336"/>
      <c r="AI1196" s="2334">
        <v>5950</v>
      </c>
      <c r="AJ1196" s="2337">
        <f t="shared" si="43"/>
        <v>135.22086600711617</v>
      </c>
    </row>
    <row r="1197" spans="2:36" x14ac:dyDescent="0.25">
      <c r="B1197" s="2325">
        <v>5955</v>
      </c>
      <c r="C1197" s="2326">
        <v>1392.58215163151</v>
      </c>
      <c r="D1197" s="2327"/>
      <c r="E1197" s="2328">
        <v>5955</v>
      </c>
      <c r="F1197" s="2329">
        <v>125.064654379659</v>
      </c>
      <c r="G1197" s="2330"/>
      <c r="H1197" s="2325">
        <v>5955</v>
      </c>
      <c r="I1197" s="2326">
        <v>953.75768035772296</v>
      </c>
      <c r="J1197" s="2331"/>
      <c r="K1197" s="2328">
        <v>5955</v>
      </c>
      <c r="L1197" s="2329">
        <v>104.319943367177</v>
      </c>
      <c r="M1197" s="2330"/>
      <c r="N1197" s="2325">
        <v>5955</v>
      </c>
      <c r="O1197" s="2326">
        <v>1598.65596266906</v>
      </c>
      <c r="P1197" s="2331"/>
      <c r="Q1197" s="2328">
        <v>5955</v>
      </c>
      <c r="R1197" s="2329">
        <v>125.986818554999</v>
      </c>
      <c r="S1197" s="2330"/>
      <c r="T1197" s="2325">
        <v>5955</v>
      </c>
      <c r="U1197" s="2326">
        <v>3564.4727815321498</v>
      </c>
      <c r="V1197" s="2331"/>
      <c r="W1197" s="2332">
        <v>5955</v>
      </c>
      <c r="X1197" s="2329">
        <v>178.47310644552999</v>
      </c>
      <c r="Y1197" s="2330"/>
      <c r="Z1197" s="2333">
        <v>5955</v>
      </c>
      <c r="AA1197" s="2326">
        <v>2215.6162657171599</v>
      </c>
      <c r="AB1197" s="2331"/>
      <c r="AC1197" s="2332">
        <v>5955</v>
      </c>
      <c r="AD1197" s="2329">
        <v>142.25841970053901</v>
      </c>
      <c r="AE1197" s="2330"/>
      <c r="AF1197" s="2334">
        <v>5955</v>
      </c>
      <c r="AG1197" s="2335">
        <f t="shared" si="42"/>
        <v>1945.0169683815207</v>
      </c>
      <c r="AH1197" s="2336"/>
      <c r="AI1197" s="2334">
        <v>5955</v>
      </c>
      <c r="AJ1197" s="2337">
        <f t="shared" si="43"/>
        <v>135.22058848958079</v>
      </c>
    </row>
    <row r="1198" spans="2:36" x14ac:dyDescent="0.25">
      <c r="B1198" s="2325">
        <v>5960</v>
      </c>
      <c r="C1198" s="2326">
        <v>1392.57954446962</v>
      </c>
      <c r="D1198" s="2327"/>
      <c r="E1198" s="2328">
        <v>5960</v>
      </c>
      <c r="F1198" s="2329">
        <v>125.063772632636</v>
      </c>
      <c r="G1198" s="2330"/>
      <c r="H1198" s="2325">
        <v>5960</v>
      </c>
      <c r="I1198" s="2326">
        <v>953.75328387320201</v>
      </c>
      <c r="J1198" s="2331"/>
      <c r="K1198" s="2328">
        <v>5960</v>
      </c>
      <c r="L1198" s="2329">
        <v>104.319166334226</v>
      </c>
      <c r="M1198" s="2330"/>
      <c r="N1198" s="2325">
        <v>5960</v>
      </c>
      <c r="O1198" s="2326">
        <v>1598.6529810344</v>
      </c>
      <c r="P1198" s="2331"/>
      <c r="Q1198" s="2328">
        <v>5960</v>
      </c>
      <c r="R1198" s="2329">
        <v>125.98598485600201</v>
      </c>
      <c r="S1198" s="2330"/>
      <c r="T1198" s="2325">
        <v>5960</v>
      </c>
      <c r="U1198" s="2326">
        <v>3564.4633255056401</v>
      </c>
      <c r="V1198" s="2331"/>
      <c r="W1198" s="2332">
        <v>5960</v>
      </c>
      <c r="X1198" s="2329">
        <v>178.47227955842999</v>
      </c>
      <c r="Y1198" s="2330"/>
      <c r="Z1198" s="2333">
        <v>5960</v>
      </c>
      <c r="AA1198" s="2326">
        <v>2215.70934422047</v>
      </c>
      <c r="AB1198" s="2331"/>
      <c r="AC1198" s="2332">
        <v>5960</v>
      </c>
      <c r="AD1198" s="2329">
        <v>142.26035147893299</v>
      </c>
      <c r="AE1198" s="2330"/>
      <c r="AF1198" s="2334">
        <v>5960</v>
      </c>
      <c r="AG1198" s="2335">
        <f t="shared" si="42"/>
        <v>1945.0316958206663</v>
      </c>
      <c r="AH1198" s="2336"/>
      <c r="AI1198" s="2334">
        <v>5960</v>
      </c>
      <c r="AJ1198" s="2337">
        <f t="shared" si="43"/>
        <v>135.22031097204541</v>
      </c>
    </row>
    <row r="1199" spans="2:36" x14ac:dyDescent="0.25">
      <c r="B1199" s="2325">
        <v>5965</v>
      </c>
      <c r="C1199" s="2326">
        <v>1392.5769373077301</v>
      </c>
      <c r="D1199" s="2327"/>
      <c r="E1199" s="2328">
        <v>5965</v>
      </c>
      <c r="F1199" s="2329">
        <v>125.062890885613</v>
      </c>
      <c r="G1199" s="2330"/>
      <c r="H1199" s="2325">
        <v>5965</v>
      </c>
      <c r="I1199" s="2326">
        <v>953.74888738868106</v>
      </c>
      <c r="J1199" s="2331"/>
      <c r="K1199" s="2328">
        <v>5965</v>
      </c>
      <c r="L1199" s="2329">
        <v>104.318389301275</v>
      </c>
      <c r="M1199" s="2330"/>
      <c r="N1199" s="2325">
        <v>5965</v>
      </c>
      <c r="O1199" s="2326">
        <v>1598.64999939974</v>
      </c>
      <c r="P1199" s="2331"/>
      <c r="Q1199" s="2328">
        <v>5965</v>
      </c>
      <c r="R1199" s="2329">
        <v>125.98515115700501</v>
      </c>
      <c r="S1199" s="2330"/>
      <c r="T1199" s="2325">
        <v>5965</v>
      </c>
      <c r="U1199" s="2326">
        <v>3564.4538694791299</v>
      </c>
      <c r="V1199" s="2331"/>
      <c r="W1199" s="2332">
        <v>5965</v>
      </c>
      <c r="X1199" s="2329">
        <v>178.47145267133001</v>
      </c>
      <c r="Y1199" s="2330"/>
      <c r="Z1199" s="2333">
        <v>5965</v>
      </c>
      <c r="AA1199" s="2326">
        <v>2215.8024227237802</v>
      </c>
      <c r="AB1199" s="2331"/>
      <c r="AC1199" s="2332">
        <v>5965</v>
      </c>
      <c r="AD1199" s="2329">
        <v>142.262283257327</v>
      </c>
      <c r="AE1199" s="2330"/>
      <c r="AF1199" s="2334">
        <v>5965</v>
      </c>
      <c r="AG1199" s="2335">
        <f t="shared" si="42"/>
        <v>1945.0464232598122</v>
      </c>
      <c r="AH1199" s="2336"/>
      <c r="AI1199" s="2334">
        <v>5965</v>
      </c>
      <c r="AJ1199" s="2337">
        <f t="shared" si="43"/>
        <v>135.22003345451</v>
      </c>
    </row>
    <row r="1200" spans="2:36" x14ac:dyDescent="0.25">
      <c r="B1200" s="2325">
        <v>5970</v>
      </c>
      <c r="C1200" s="2326">
        <v>1392.5743301458399</v>
      </c>
      <c r="D1200" s="2327"/>
      <c r="E1200" s="2328">
        <v>5970</v>
      </c>
      <c r="F1200" s="2329">
        <v>125.06200913859</v>
      </c>
      <c r="G1200" s="2330"/>
      <c r="H1200" s="2325">
        <v>5970</v>
      </c>
      <c r="I1200" s="2326">
        <v>953.74449090415999</v>
      </c>
      <c r="J1200" s="2331"/>
      <c r="K1200" s="2328">
        <v>5970</v>
      </c>
      <c r="L1200" s="2329">
        <v>104.317612268324</v>
      </c>
      <c r="M1200" s="2330"/>
      <c r="N1200" s="2325">
        <v>5970</v>
      </c>
      <c r="O1200" s="2326">
        <v>1598.6470177650799</v>
      </c>
      <c r="P1200" s="2331"/>
      <c r="Q1200" s="2328">
        <v>5970</v>
      </c>
      <c r="R1200" s="2329">
        <v>125.98431745800799</v>
      </c>
      <c r="S1200" s="2330"/>
      <c r="T1200" s="2325">
        <v>5970</v>
      </c>
      <c r="U1200" s="2326">
        <v>3564.4444134526202</v>
      </c>
      <c r="V1200" s="2331"/>
      <c r="W1200" s="2332">
        <v>5970</v>
      </c>
      <c r="X1200" s="2329">
        <v>178.47062578423001</v>
      </c>
      <c r="Y1200" s="2330"/>
      <c r="Z1200" s="2333">
        <v>5970</v>
      </c>
      <c r="AA1200" s="2326">
        <v>2215.8955012270899</v>
      </c>
      <c r="AB1200" s="2331"/>
      <c r="AC1200" s="2332">
        <v>5970</v>
      </c>
      <c r="AD1200" s="2329">
        <v>142.26421503572101</v>
      </c>
      <c r="AE1200" s="2330"/>
      <c r="AF1200" s="2334">
        <v>5970</v>
      </c>
      <c r="AG1200" s="2335">
        <f t="shared" si="42"/>
        <v>1945.0611506989583</v>
      </c>
      <c r="AH1200" s="2336"/>
      <c r="AI1200" s="2334">
        <v>5970</v>
      </c>
      <c r="AJ1200" s="2337">
        <f t="shared" si="43"/>
        <v>135.21975593697459</v>
      </c>
    </row>
    <row r="1201" spans="2:36" x14ac:dyDescent="0.25">
      <c r="B1201" s="2325">
        <v>5975</v>
      </c>
      <c r="C1201" s="2326">
        <v>1392.5717229839499</v>
      </c>
      <c r="D1201" s="2327"/>
      <c r="E1201" s="2328">
        <v>5975</v>
      </c>
      <c r="F1201" s="2329">
        <v>125.061127391567</v>
      </c>
      <c r="G1201" s="2330"/>
      <c r="H1201" s="2325">
        <v>5975</v>
      </c>
      <c r="I1201" s="2326">
        <v>953.74009441963904</v>
      </c>
      <c r="J1201" s="2331"/>
      <c r="K1201" s="2328">
        <v>5975</v>
      </c>
      <c r="L1201" s="2329">
        <v>104.31683523537301</v>
      </c>
      <c r="M1201" s="2330"/>
      <c r="N1201" s="2325">
        <v>5975</v>
      </c>
      <c r="O1201" s="2326">
        <v>1598.6440361304201</v>
      </c>
      <c r="P1201" s="2331"/>
      <c r="Q1201" s="2328">
        <v>5975</v>
      </c>
      <c r="R1201" s="2329">
        <v>125.98348375901099</v>
      </c>
      <c r="S1201" s="2330"/>
      <c r="T1201" s="2325">
        <v>5975</v>
      </c>
      <c r="U1201" s="2326">
        <v>3564.43495742611</v>
      </c>
      <c r="V1201" s="2331"/>
      <c r="W1201" s="2332">
        <v>5975</v>
      </c>
      <c r="X1201" s="2329">
        <v>178.46979889713</v>
      </c>
      <c r="Y1201" s="2330"/>
      <c r="Z1201" s="2333">
        <v>5975</v>
      </c>
      <c r="AA1201" s="2326">
        <v>2215.9885797304</v>
      </c>
      <c r="AB1201" s="2331"/>
      <c r="AC1201" s="2332">
        <v>5975</v>
      </c>
      <c r="AD1201" s="2329">
        <v>142.26614681411499</v>
      </c>
      <c r="AE1201" s="2330"/>
      <c r="AF1201" s="2334">
        <v>5975</v>
      </c>
      <c r="AG1201" s="2335">
        <f t="shared" si="42"/>
        <v>1945.0758781381039</v>
      </c>
      <c r="AH1201" s="2336"/>
      <c r="AI1201" s="2334">
        <v>5975</v>
      </c>
      <c r="AJ1201" s="2337">
        <f t="shared" si="43"/>
        <v>135.21947841943921</v>
      </c>
    </row>
    <row r="1202" spans="2:36" x14ac:dyDescent="0.25">
      <c r="B1202" s="2325">
        <v>5980</v>
      </c>
      <c r="C1202" s="2326">
        <v>1392.56911582206</v>
      </c>
      <c r="D1202" s="2327"/>
      <c r="E1202" s="2328">
        <v>5980</v>
      </c>
      <c r="F1202" s="2329">
        <v>125.060245644544</v>
      </c>
      <c r="G1202" s="2330"/>
      <c r="H1202" s="2325">
        <v>5980</v>
      </c>
      <c r="I1202" s="2326">
        <v>953.73569793511797</v>
      </c>
      <c r="J1202" s="2331"/>
      <c r="K1202" s="2328">
        <v>5980</v>
      </c>
      <c r="L1202" s="2329">
        <v>104.316058202422</v>
      </c>
      <c r="M1202" s="2330"/>
      <c r="N1202" s="2325">
        <v>5980</v>
      </c>
      <c r="O1202" s="2326">
        <v>1598.64105449576</v>
      </c>
      <c r="P1202" s="2331"/>
      <c r="Q1202" s="2328">
        <v>5980</v>
      </c>
      <c r="R1202" s="2329">
        <v>125.982650060014</v>
      </c>
      <c r="S1202" s="2330"/>
      <c r="T1202" s="2325">
        <v>5980</v>
      </c>
      <c r="U1202" s="2326">
        <v>3564.4255013995999</v>
      </c>
      <c r="V1202" s="2331"/>
      <c r="W1202" s="2332">
        <v>5980</v>
      </c>
      <c r="X1202" s="2329">
        <v>178.46897201003</v>
      </c>
      <c r="Y1202" s="2330"/>
      <c r="Z1202" s="2333">
        <v>5980</v>
      </c>
      <c r="AA1202" s="2326">
        <v>2216.0816582337102</v>
      </c>
      <c r="AB1202" s="2331"/>
      <c r="AC1202" s="2332">
        <v>5980</v>
      </c>
      <c r="AD1202" s="2329">
        <v>142.268078592509</v>
      </c>
      <c r="AE1202" s="2330"/>
      <c r="AF1202" s="2334">
        <v>5980</v>
      </c>
      <c r="AG1202" s="2335">
        <f t="shared" si="42"/>
        <v>1945.0906055772496</v>
      </c>
      <c r="AH1202" s="2336"/>
      <c r="AI1202" s="2334">
        <v>5980</v>
      </c>
      <c r="AJ1202" s="2337">
        <f t="shared" si="43"/>
        <v>135.2192009019038</v>
      </c>
    </row>
    <row r="1203" spans="2:36" x14ac:dyDescent="0.25">
      <c r="B1203" s="2325">
        <v>5985</v>
      </c>
      <c r="C1203" s="2326">
        <v>1392.56650866017</v>
      </c>
      <c r="D1203" s="2327"/>
      <c r="E1203" s="2328">
        <v>5985</v>
      </c>
      <c r="F1203" s="2329">
        <v>125.059363897521</v>
      </c>
      <c r="G1203" s="2330"/>
      <c r="H1203" s="2325">
        <v>5985</v>
      </c>
      <c r="I1203" s="2326">
        <v>953.73130145059702</v>
      </c>
      <c r="J1203" s="2331"/>
      <c r="K1203" s="2328">
        <v>5985</v>
      </c>
      <c r="L1203" s="2329">
        <v>104.31528116947101</v>
      </c>
      <c r="M1203" s="2330"/>
      <c r="N1203" s="2325">
        <v>5985</v>
      </c>
      <c r="O1203" s="2326">
        <v>1598.6380728611</v>
      </c>
      <c r="P1203" s="2331"/>
      <c r="Q1203" s="2328">
        <v>5985</v>
      </c>
      <c r="R1203" s="2329">
        <v>125.981816361017</v>
      </c>
      <c r="S1203" s="2330"/>
      <c r="T1203" s="2325">
        <v>5985</v>
      </c>
      <c r="U1203" s="2326">
        <v>3564.4160453730901</v>
      </c>
      <c r="V1203" s="2331"/>
      <c r="W1203" s="2332">
        <v>5985</v>
      </c>
      <c r="X1203" s="2329">
        <v>178.46814512293</v>
      </c>
      <c r="Y1203" s="2330"/>
      <c r="Z1203" s="2333">
        <v>5985</v>
      </c>
      <c r="AA1203" s="2326">
        <v>2216.1747367370199</v>
      </c>
      <c r="AB1203" s="2331"/>
      <c r="AC1203" s="2332">
        <v>5985</v>
      </c>
      <c r="AD1203" s="2329">
        <v>142.27001037090301</v>
      </c>
      <c r="AE1203" s="2330"/>
      <c r="AF1203" s="2334">
        <v>5985</v>
      </c>
      <c r="AG1203" s="2335">
        <f t="shared" si="42"/>
        <v>1945.1053330163952</v>
      </c>
      <c r="AH1203" s="2336"/>
      <c r="AI1203" s="2334">
        <v>5985</v>
      </c>
      <c r="AJ1203" s="2337">
        <f t="shared" si="43"/>
        <v>135.2189233843684</v>
      </c>
    </row>
    <row r="1204" spans="2:36" x14ac:dyDescent="0.25">
      <c r="B1204" s="2325">
        <v>5990</v>
      </c>
      <c r="C1204" s="2326">
        <v>1392.5639014982801</v>
      </c>
      <c r="D1204" s="2327"/>
      <c r="E1204" s="2328">
        <v>5990</v>
      </c>
      <c r="F1204" s="2329">
        <v>125.05848215049799</v>
      </c>
      <c r="G1204" s="2330"/>
      <c r="H1204" s="2325">
        <v>5990</v>
      </c>
      <c r="I1204" s="2326">
        <v>953.72690496607595</v>
      </c>
      <c r="J1204" s="2331"/>
      <c r="K1204" s="2328">
        <v>5990</v>
      </c>
      <c r="L1204" s="2329">
        <v>104.31450413652</v>
      </c>
      <c r="M1204" s="2330"/>
      <c r="N1204" s="2325">
        <v>5990</v>
      </c>
      <c r="O1204" s="2326">
        <v>1598.63509122644</v>
      </c>
      <c r="P1204" s="2331"/>
      <c r="Q1204" s="2328">
        <v>5990</v>
      </c>
      <c r="R1204" s="2329">
        <v>125.98098266202</v>
      </c>
      <c r="S1204" s="2330"/>
      <c r="T1204" s="2325">
        <v>5990</v>
      </c>
      <c r="U1204" s="2326">
        <v>3564.4065893465799</v>
      </c>
      <c r="V1204" s="2331"/>
      <c r="W1204" s="2332">
        <v>5990</v>
      </c>
      <c r="X1204" s="2329">
        <v>178.46731823582999</v>
      </c>
      <c r="Y1204" s="2330"/>
      <c r="Z1204" s="2333">
        <v>5990</v>
      </c>
      <c r="AA1204" s="2326">
        <v>2216.26781524033</v>
      </c>
      <c r="AB1204" s="2331"/>
      <c r="AC1204" s="2332">
        <v>5990</v>
      </c>
      <c r="AD1204" s="2329">
        <v>142.27194214929699</v>
      </c>
      <c r="AE1204" s="2330"/>
      <c r="AF1204" s="2334">
        <v>5990</v>
      </c>
      <c r="AG1204" s="2335">
        <f t="shared" si="42"/>
        <v>1945.1200604555411</v>
      </c>
      <c r="AH1204" s="2336"/>
      <c r="AI1204" s="2334">
        <v>5990</v>
      </c>
      <c r="AJ1204" s="2337">
        <f t="shared" si="43"/>
        <v>135.21864586683301</v>
      </c>
    </row>
    <row r="1205" spans="2:36" x14ac:dyDescent="0.25">
      <c r="B1205" s="2325">
        <v>5995</v>
      </c>
      <c r="C1205" s="2326">
        <v>1392.5612943363899</v>
      </c>
      <c r="D1205" s="2327"/>
      <c r="E1205" s="2328">
        <v>5995</v>
      </c>
      <c r="F1205" s="2329">
        <v>125.05760040347501</v>
      </c>
      <c r="G1205" s="2330"/>
      <c r="H1205" s="2325">
        <v>5995</v>
      </c>
      <c r="I1205" s="2326">
        <v>953.722508481555</v>
      </c>
      <c r="J1205" s="2331"/>
      <c r="K1205" s="2328">
        <v>5995</v>
      </c>
      <c r="L1205" s="2329">
        <v>104.31372710356899</v>
      </c>
      <c r="M1205" s="2330"/>
      <c r="N1205" s="2325">
        <v>5995</v>
      </c>
      <c r="O1205" s="2326">
        <v>1598.6321095917799</v>
      </c>
      <c r="P1205" s="2331"/>
      <c r="Q1205" s="2328">
        <v>5995</v>
      </c>
      <c r="R1205" s="2329">
        <v>125.980148963023</v>
      </c>
      <c r="S1205" s="2330"/>
      <c r="T1205" s="2325">
        <v>5995</v>
      </c>
      <c r="U1205" s="2326">
        <v>3564.3971333200702</v>
      </c>
      <c r="V1205" s="2331"/>
      <c r="W1205" s="2332">
        <v>5995</v>
      </c>
      <c r="X1205" s="2329">
        <v>178.46649134872999</v>
      </c>
      <c r="Y1205" s="2330"/>
      <c r="Z1205" s="2333">
        <v>5995</v>
      </c>
      <c r="AA1205" s="2326">
        <v>2216.3608937436402</v>
      </c>
      <c r="AB1205" s="2331"/>
      <c r="AC1205" s="2332">
        <v>5995</v>
      </c>
      <c r="AD1205" s="2329">
        <v>142.273873927691</v>
      </c>
      <c r="AE1205" s="2330"/>
      <c r="AF1205" s="2334">
        <v>5995</v>
      </c>
      <c r="AG1205" s="2335">
        <f t="shared" si="42"/>
        <v>1945.1347878946872</v>
      </c>
      <c r="AH1205" s="2336"/>
      <c r="AI1205" s="2334">
        <v>5995</v>
      </c>
      <c r="AJ1205" s="2337">
        <f t="shared" si="43"/>
        <v>135.21836834929758</v>
      </c>
    </row>
    <row r="1206" spans="2:36" x14ac:dyDescent="0.25">
      <c r="B1206" s="2325">
        <v>6000</v>
      </c>
      <c r="C1206" s="2326">
        <v>1392.5586871744999</v>
      </c>
      <c r="D1206" s="2327"/>
      <c r="E1206" s="2328">
        <v>6000</v>
      </c>
      <c r="F1206" s="2329">
        <v>125.05671865645201</v>
      </c>
      <c r="G1206" s="2330"/>
      <c r="H1206" s="2325">
        <v>6000</v>
      </c>
      <c r="I1206" s="2326">
        <v>953.71811199703404</v>
      </c>
      <c r="J1206" s="2331"/>
      <c r="K1206" s="2328">
        <v>6000</v>
      </c>
      <c r="L1206" s="2329">
        <v>104.312950070618</v>
      </c>
      <c r="M1206" s="2330"/>
      <c r="N1206" s="2325">
        <v>6000</v>
      </c>
      <c r="O1206" s="2326">
        <v>1598.6291279571201</v>
      </c>
      <c r="P1206" s="2331"/>
      <c r="Q1206" s="2328">
        <v>6000</v>
      </c>
      <c r="R1206" s="2329">
        <v>125.979315264026</v>
      </c>
      <c r="S1206" s="2330"/>
      <c r="T1206" s="2325">
        <v>6000</v>
      </c>
      <c r="U1206" s="2326">
        <v>3564.38767729356</v>
      </c>
      <c r="V1206" s="2331"/>
      <c r="W1206" s="2332">
        <v>6000</v>
      </c>
      <c r="X1206" s="2329">
        <v>178.46566446163001</v>
      </c>
      <c r="Y1206" s="2330"/>
      <c r="Z1206" s="2333">
        <v>6000</v>
      </c>
      <c r="AA1206" s="2326">
        <v>2216.4539722469499</v>
      </c>
      <c r="AB1206" s="2331"/>
      <c r="AC1206" s="2332">
        <v>6000</v>
      </c>
      <c r="AD1206" s="2329">
        <v>142.27580570608501</v>
      </c>
      <c r="AE1206" s="2330"/>
      <c r="AF1206" s="2334">
        <v>6000</v>
      </c>
      <c r="AG1206" s="2335">
        <f t="shared" si="42"/>
        <v>1945.1495153338328</v>
      </c>
      <c r="AH1206" s="2336"/>
      <c r="AI1206" s="2334">
        <v>6000</v>
      </c>
      <c r="AJ1206" s="2337">
        <f t="shared" si="43"/>
        <v>135.21809083176223</v>
      </c>
    </row>
    <row r="1207" spans="2:36" x14ac:dyDescent="0.25">
      <c r="B1207" s="2325">
        <v>6005</v>
      </c>
      <c r="C1207" s="2326">
        <v>1392.55608001261</v>
      </c>
      <c r="D1207" s="2327"/>
      <c r="E1207" s="2328">
        <v>6005</v>
      </c>
      <c r="F1207" s="2329">
        <v>125.055836909429</v>
      </c>
      <c r="G1207" s="2330"/>
      <c r="H1207" s="2325">
        <v>6005</v>
      </c>
      <c r="I1207" s="2326">
        <v>953.71371551251298</v>
      </c>
      <c r="J1207" s="2331"/>
      <c r="K1207" s="2328">
        <v>6005</v>
      </c>
      <c r="L1207" s="2329">
        <v>104.31217303766699</v>
      </c>
      <c r="M1207" s="2330"/>
      <c r="N1207" s="2325">
        <v>6005</v>
      </c>
      <c r="O1207" s="2326">
        <v>1598.62614632246</v>
      </c>
      <c r="P1207" s="2331"/>
      <c r="Q1207" s="2328">
        <v>6005</v>
      </c>
      <c r="R1207" s="2329">
        <v>125.978481565029</v>
      </c>
      <c r="S1207" s="2330"/>
      <c r="T1207" s="2325">
        <v>6005</v>
      </c>
      <c r="U1207" s="2326">
        <v>3564.3782212670499</v>
      </c>
      <c r="V1207" s="2331"/>
      <c r="W1207" s="2332">
        <v>6005</v>
      </c>
      <c r="X1207" s="2329">
        <v>178.46483757453001</v>
      </c>
      <c r="Y1207" s="2330"/>
      <c r="Z1207" s="2333">
        <v>6005</v>
      </c>
      <c r="AA1207" s="2326">
        <v>2216.54705075026</v>
      </c>
      <c r="AB1207" s="2331"/>
      <c r="AC1207" s="2332">
        <v>6005</v>
      </c>
      <c r="AD1207" s="2329">
        <v>142.27773748447899</v>
      </c>
      <c r="AE1207" s="2330"/>
      <c r="AF1207" s="2334">
        <v>6005</v>
      </c>
      <c r="AG1207" s="2335">
        <f t="shared" si="42"/>
        <v>1945.1642427729785</v>
      </c>
      <c r="AH1207" s="2336"/>
      <c r="AI1207" s="2334">
        <v>6005</v>
      </c>
      <c r="AJ1207" s="2337">
        <f t="shared" si="43"/>
        <v>135.21781331422679</v>
      </c>
    </row>
    <row r="1208" spans="2:36" x14ac:dyDescent="0.25">
      <c r="B1208" s="2325">
        <v>6010</v>
      </c>
      <c r="C1208" s="2326">
        <v>1392.55347285072</v>
      </c>
      <c r="D1208" s="2327"/>
      <c r="E1208" s="2328">
        <v>6010</v>
      </c>
      <c r="F1208" s="2329">
        <v>125.054955162406</v>
      </c>
      <c r="G1208" s="2330"/>
      <c r="H1208" s="2325">
        <v>6010</v>
      </c>
      <c r="I1208" s="2326">
        <v>953.70931902799202</v>
      </c>
      <c r="J1208" s="2331"/>
      <c r="K1208" s="2328">
        <v>6010</v>
      </c>
      <c r="L1208" s="2329">
        <v>104.311396004716</v>
      </c>
      <c r="M1208" s="2330"/>
      <c r="N1208" s="2325">
        <v>6010</v>
      </c>
      <c r="O1208" s="2326">
        <v>1598.62316468779</v>
      </c>
      <c r="P1208" s="2331"/>
      <c r="Q1208" s="2328">
        <v>6010</v>
      </c>
      <c r="R1208" s="2329">
        <v>125.977647866032</v>
      </c>
      <c r="S1208" s="2330"/>
      <c r="T1208" s="2325">
        <v>6010</v>
      </c>
      <c r="U1208" s="2326">
        <v>3564.3687652405401</v>
      </c>
      <c r="V1208" s="2331"/>
      <c r="W1208" s="2332">
        <v>6010</v>
      </c>
      <c r="X1208" s="2329">
        <v>178.46401068743</v>
      </c>
      <c r="Y1208" s="2330"/>
      <c r="Z1208" s="2333">
        <v>6010</v>
      </c>
      <c r="AA1208" s="2326">
        <v>2216.6401292535702</v>
      </c>
      <c r="AB1208" s="2331"/>
      <c r="AC1208" s="2332">
        <v>6010</v>
      </c>
      <c r="AD1208" s="2329">
        <v>142.279669262873</v>
      </c>
      <c r="AE1208" s="2330"/>
      <c r="AF1208" s="2334">
        <v>6010</v>
      </c>
      <c r="AG1208" s="2335">
        <f t="shared" si="42"/>
        <v>1945.1789702121227</v>
      </c>
      <c r="AH1208" s="2336"/>
      <c r="AI1208" s="2334">
        <v>6010</v>
      </c>
      <c r="AJ1208" s="2337">
        <f t="shared" si="43"/>
        <v>135.21753579669138</v>
      </c>
    </row>
    <row r="1209" spans="2:36" x14ac:dyDescent="0.25">
      <c r="B1209" s="2325">
        <v>6015</v>
      </c>
      <c r="C1209" s="2326">
        <v>1392.5508656888301</v>
      </c>
      <c r="D1209" s="2327"/>
      <c r="E1209" s="2328">
        <v>6015</v>
      </c>
      <c r="F1209" s="2329">
        <v>125.054073415383</v>
      </c>
      <c r="G1209" s="2330"/>
      <c r="H1209" s="2325">
        <v>6015</v>
      </c>
      <c r="I1209" s="2326">
        <v>953.70492254347096</v>
      </c>
      <c r="J1209" s="2331"/>
      <c r="K1209" s="2328">
        <v>6015</v>
      </c>
      <c r="L1209" s="2329">
        <v>104.310618971765</v>
      </c>
      <c r="M1209" s="2330"/>
      <c r="N1209" s="2325">
        <v>6015</v>
      </c>
      <c r="O1209" s="2326">
        <v>1598.6201830531299</v>
      </c>
      <c r="P1209" s="2331"/>
      <c r="Q1209" s="2328">
        <v>6015</v>
      </c>
      <c r="R1209" s="2329">
        <v>125.976814167035</v>
      </c>
      <c r="S1209" s="2330"/>
      <c r="T1209" s="2325">
        <v>6015</v>
      </c>
      <c r="U1209" s="2326">
        <v>3564.35930921403</v>
      </c>
      <c r="V1209" s="2331"/>
      <c r="W1209" s="2332">
        <v>6015</v>
      </c>
      <c r="X1209" s="2329">
        <v>178.46318380033</v>
      </c>
      <c r="Y1209" s="2330"/>
      <c r="Z1209" s="2333">
        <v>6015</v>
      </c>
      <c r="AA1209" s="2326">
        <v>2216.7332077568799</v>
      </c>
      <c r="AB1209" s="2331"/>
      <c r="AC1209" s="2332">
        <v>6015</v>
      </c>
      <c r="AD1209" s="2329">
        <v>142.28160104126701</v>
      </c>
      <c r="AE1209" s="2330"/>
      <c r="AF1209" s="2334">
        <v>6015</v>
      </c>
      <c r="AG1209" s="2335">
        <f t="shared" si="42"/>
        <v>1945.1936976512684</v>
      </c>
      <c r="AH1209" s="2336"/>
      <c r="AI1209" s="2334">
        <v>6015</v>
      </c>
      <c r="AJ1209" s="2337">
        <f t="shared" si="43"/>
        <v>135.217258279156</v>
      </c>
    </row>
    <row r="1210" spans="2:36" x14ac:dyDescent="0.25">
      <c r="B1210" s="2325">
        <v>6020</v>
      </c>
      <c r="C1210" s="2326">
        <v>1392.5482585269399</v>
      </c>
      <c r="D1210" s="2327"/>
      <c r="E1210" s="2328">
        <v>6020</v>
      </c>
      <c r="F1210" s="2329">
        <v>125.05319166836</v>
      </c>
      <c r="G1210" s="2330"/>
      <c r="H1210" s="2325">
        <v>6020</v>
      </c>
      <c r="I1210" s="2326">
        <v>953.70052605895</v>
      </c>
      <c r="J1210" s="2331"/>
      <c r="K1210" s="2328">
        <v>6020</v>
      </c>
      <c r="L1210" s="2329">
        <v>104.309841938814</v>
      </c>
      <c r="M1210" s="2330"/>
      <c r="N1210" s="2325">
        <v>6020</v>
      </c>
      <c r="O1210" s="2326">
        <v>1598.6172014184699</v>
      </c>
      <c r="P1210" s="2331"/>
      <c r="Q1210" s="2328">
        <v>6020</v>
      </c>
      <c r="R1210" s="2329">
        <v>125.975980468038</v>
      </c>
      <c r="S1210" s="2330"/>
      <c r="T1210" s="2325">
        <v>6020</v>
      </c>
      <c r="U1210" s="2326">
        <v>3564.3498531875198</v>
      </c>
      <c r="V1210" s="2331"/>
      <c r="W1210" s="2332">
        <v>6020</v>
      </c>
      <c r="X1210" s="2329">
        <v>178.46235691323</v>
      </c>
      <c r="Y1210" s="2330"/>
      <c r="Z1210" s="2333">
        <v>6020</v>
      </c>
      <c r="AA1210" s="2326">
        <v>2216.82628626019</v>
      </c>
      <c r="AB1210" s="2331"/>
      <c r="AC1210" s="2332">
        <v>6020</v>
      </c>
      <c r="AD1210" s="2329">
        <v>142.28353281966099</v>
      </c>
      <c r="AE1210" s="2330"/>
      <c r="AF1210" s="2334">
        <v>6020</v>
      </c>
      <c r="AG1210" s="2335">
        <f t="shared" si="42"/>
        <v>1945.208425090414</v>
      </c>
      <c r="AH1210" s="2336"/>
      <c r="AI1210" s="2334">
        <v>6020</v>
      </c>
      <c r="AJ1210" s="2337">
        <f t="shared" si="43"/>
        <v>135.21698076162059</v>
      </c>
    </row>
    <row r="1211" spans="2:36" x14ac:dyDescent="0.25">
      <c r="B1211" s="2325">
        <v>6025</v>
      </c>
      <c r="C1211" s="2326">
        <v>1392.5456513650499</v>
      </c>
      <c r="D1211" s="2327"/>
      <c r="E1211" s="2328">
        <v>6025</v>
      </c>
      <c r="F1211" s="2329">
        <v>125.052309921337</v>
      </c>
      <c r="G1211" s="2330"/>
      <c r="H1211" s="2325">
        <v>6025</v>
      </c>
      <c r="I1211" s="2326">
        <v>953.69612957442905</v>
      </c>
      <c r="J1211" s="2331"/>
      <c r="K1211" s="2328">
        <v>6025</v>
      </c>
      <c r="L1211" s="2329">
        <v>104.309064905863</v>
      </c>
      <c r="M1211" s="2330"/>
      <c r="N1211" s="2325">
        <v>6025</v>
      </c>
      <c r="O1211" s="2326">
        <v>1598.6142197838101</v>
      </c>
      <c r="P1211" s="2331"/>
      <c r="Q1211" s="2328">
        <v>6025</v>
      </c>
      <c r="R1211" s="2329">
        <v>125.975146769041</v>
      </c>
      <c r="S1211" s="2330"/>
      <c r="T1211" s="2325">
        <v>6025</v>
      </c>
      <c r="U1211" s="2326">
        <v>3564.3403971610101</v>
      </c>
      <c r="V1211" s="2331"/>
      <c r="W1211" s="2332">
        <v>6025</v>
      </c>
      <c r="X1211" s="2329">
        <v>178.46153002612999</v>
      </c>
      <c r="Y1211" s="2330"/>
      <c r="Z1211" s="2333">
        <v>6025</v>
      </c>
      <c r="AA1211" s="2326">
        <v>2216.9193647635002</v>
      </c>
      <c r="AB1211" s="2331"/>
      <c r="AC1211" s="2332">
        <v>6025</v>
      </c>
      <c r="AD1211" s="2329">
        <v>142.285464598055</v>
      </c>
      <c r="AE1211" s="2330"/>
      <c r="AF1211" s="2334">
        <v>6025</v>
      </c>
      <c r="AG1211" s="2335">
        <f t="shared" si="42"/>
        <v>1945.2231525295599</v>
      </c>
      <c r="AH1211" s="2336"/>
      <c r="AI1211" s="2334">
        <v>6025</v>
      </c>
      <c r="AJ1211" s="2337">
        <f t="shared" si="43"/>
        <v>135.21670324408521</v>
      </c>
    </row>
    <row r="1212" spans="2:36" x14ac:dyDescent="0.25">
      <c r="B1212" s="2325">
        <v>6030</v>
      </c>
      <c r="C1212" s="2326">
        <v>1392.54304420316</v>
      </c>
      <c r="D1212" s="2327"/>
      <c r="E1212" s="2328">
        <v>6030</v>
      </c>
      <c r="F1212" s="2329">
        <v>125.051428174314</v>
      </c>
      <c r="G1212" s="2330"/>
      <c r="H1212" s="2325">
        <v>6030</v>
      </c>
      <c r="I1212" s="2326">
        <v>953.69173308990798</v>
      </c>
      <c r="J1212" s="2331"/>
      <c r="K1212" s="2328">
        <v>6030</v>
      </c>
      <c r="L1212" s="2329">
        <v>104.308287872912</v>
      </c>
      <c r="M1212" s="2330"/>
      <c r="N1212" s="2325">
        <v>6030</v>
      </c>
      <c r="O1212" s="2326">
        <v>1598.61123814915</v>
      </c>
      <c r="P1212" s="2331"/>
      <c r="Q1212" s="2328">
        <v>6030</v>
      </c>
      <c r="R1212" s="2329">
        <v>125.974313070044</v>
      </c>
      <c r="S1212" s="2330"/>
      <c r="T1212" s="2325">
        <v>6030</v>
      </c>
      <c r="U1212" s="2326">
        <v>3564.3309411344999</v>
      </c>
      <c r="V1212" s="2331"/>
      <c r="W1212" s="2332">
        <v>6030</v>
      </c>
      <c r="X1212" s="2329">
        <v>178.46070313902999</v>
      </c>
      <c r="Y1212" s="2330"/>
      <c r="Z1212" s="2333">
        <v>6030</v>
      </c>
      <c r="AA1212" s="2326">
        <v>2217.0124432668099</v>
      </c>
      <c r="AB1212" s="2331"/>
      <c r="AC1212" s="2332">
        <v>6030</v>
      </c>
      <c r="AD1212" s="2329">
        <v>142.28739637644901</v>
      </c>
      <c r="AE1212" s="2330"/>
      <c r="AF1212" s="2334">
        <v>6030</v>
      </c>
      <c r="AG1212" s="2335">
        <f t="shared" si="42"/>
        <v>1945.2378799687056</v>
      </c>
      <c r="AH1212" s="2336"/>
      <c r="AI1212" s="2334">
        <v>6030</v>
      </c>
      <c r="AJ1212" s="2337">
        <f t="shared" si="43"/>
        <v>135.2164257265498</v>
      </c>
    </row>
    <row r="1213" spans="2:36" x14ac:dyDescent="0.25">
      <c r="B1213" s="2325">
        <v>6035</v>
      </c>
      <c r="C1213" s="2326">
        <v>1392.54043704127</v>
      </c>
      <c r="D1213" s="2327"/>
      <c r="E1213" s="2328">
        <v>6035</v>
      </c>
      <c r="F1213" s="2329">
        <v>125.050546427291</v>
      </c>
      <c r="G1213" s="2330"/>
      <c r="H1213" s="2325">
        <v>6035</v>
      </c>
      <c r="I1213" s="2326">
        <v>953.68733660538703</v>
      </c>
      <c r="J1213" s="2331"/>
      <c r="K1213" s="2328">
        <v>6035</v>
      </c>
      <c r="L1213" s="2329">
        <v>104.307510839961</v>
      </c>
      <c r="M1213" s="2330"/>
      <c r="N1213" s="2325">
        <v>6035</v>
      </c>
      <c r="O1213" s="2326">
        <v>1598.60825651449</v>
      </c>
      <c r="P1213" s="2331"/>
      <c r="Q1213" s="2328">
        <v>6035</v>
      </c>
      <c r="R1213" s="2329">
        <v>125.97347937104701</v>
      </c>
      <c r="S1213" s="2330"/>
      <c r="T1213" s="2325">
        <v>6035</v>
      </c>
      <c r="U1213" s="2326">
        <v>3564.3214851079902</v>
      </c>
      <c r="V1213" s="2331"/>
      <c r="W1213" s="2332">
        <v>6035</v>
      </c>
      <c r="X1213" s="2329">
        <v>178.45987625193001</v>
      </c>
      <c r="Y1213" s="2330"/>
      <c r="Z1213" s="2333">
        <v>6035</v>
      </c>
      <c r="AA1213" s="2326">
        <v>2217.10552177012</v>
      </c>
      <c r="AB1213" s="2331"/>
      <c r="AC1213" s="2332">
        <v>6035</v>
      </c>
      <c r="AD1213" s="2329">
        <v>142.28932815484299</v>
      </c>
      <c r="AE1213" s="2330"/>
      <c r="AF1213" s="2334">
        <v>6035</v>
      </c>
      <c r="AG1213" s="2335">
        <f t="shared" si="42"/>
        <v>1945.2526074078517</v>
      </c>
      <c r="AH1213" s="2336"/>
      <c r="AI1213" s="2334">
        <v>6035</v>
      </c>
      <c r="AJ1213" s="2337">
        <f t="shared" si="43"/>
        <v>135.21614820901442</v>
      </c>
    </row>
    <row r="1214" spans="2:36" x14ac:dyDescent="0.25">
      <c r="B1214" s="2325">
        <v>6040</v>
      </c>
      <c r="C1214" s="2326">
        <v>1392.5378298793801</v>
      </c>
      <c r="D1214" s="2327"/>
      <c r="E1214" s="2328">
        <v>6040</v>
      </c>
      <c r="F1214" s="2329">
        <v>125.04966468026799</v>
      </c>
      <c r="G1214" s="2330"/>
      <c r="H1214" s="2325">
        <v>6040</v>
      </c>
      <c r="I1214" s="2326">
        <v>953.68294012086596</v>
      </c>
      <c r="J1214" s="2331"/>
      <c r="K1214" s="2328">
        <v>6040</v>
      </c>
      <c r="L1214" s="2329">
        <v>104.30673380701</v>
      </c>
      <c r="M1214" s="2330"/>
      <c r="N1214" s="2325">
        <v>6040</v>
      </c>
      <c r="O1214" s="2326">
        <v>1598.6052748798299</v>
      </c>
      <c r="P1214" s="2331"/>
      <c r="Q1214" s="2328">
        <v>6040</v>
      </c>
      <c r="R1214" s="2329">
        <v>125.97264567205001</v>
      </c>
      <c r="S1214" s="2330"/>
      <c r="T1214" s="2325">
        <v>6040</v>
      </c>
      <c r="U1214" s="2326">
        <v>3564.31202908148</v>
      </c>
      <c r="V1214" s="2331"/>
      <c r="W1214" s="2332">
        <v>6040</v>
      </c>
      <c r="X1214" s="2329">
        <v>178.45904936483001</v>
      </c>
      <c r="Y1214" s="2330"/>
      <c r="Z1214" s="2333">
        <v>6040</v>
      </c>
      <c r="AA1214" s="2326">
        <v>2217.1986002734302</v>
      </c>
      <c r="AB1214" s="2331"/>
      <c r="AC1214" s="2332">
        <v>6040</v>
      </c>
      <c r="AD1214" s="2329">
        <v>142.291259933237</v>
      </c>
      <c r="AE1214" s="2330"/>
      <c r="AF1214" s="2334">
        <v>6040</v>
      </c>
      <c r="AG1214" s="2335">
        <f t="shared" si="42"/>
        <v>1945.2673348469973</v>
      </c>
      <c r="AH1214" s="2336"/>
      <c r="AI1214" s="2334">
        <v>6040</v>
      </c>
      <c r="AJ1214" s="2337">
        <f t="shared" si="43"/>
        <v>135.21587069147901</v>
      </c>
    </row>
    <row r="1215" spans="2:36" x14ac:dyDescent="0.25">
      <c r="B1215" s="2325">
        <v>6045</v>
      </c>
      <c r="C1215" s="2326">
        <v>1392.5352227174899</v>
      </c>
      <c r="D1215" s="2327"/>
      <c r="E1215" s="2328">
        <v>6045</v>
      </c>
      <c r="F1215" s="2329">
        <v>125.04878293324499</v>
      </c>
      <c r="G1215" s="2330"/>
      <c r="H1215" s="2325">
        <v>6045</v>
      </c>
      <c r="I1215" s="2326">
        <v>953.67854363634501</v>
      </c>
      <c r="J1215" s="2331"/>
      <c r="K1215" s="2328">
        <v>6045</v>
      </c>
      <c r="L1215" s="2329">
        <v>104.305956774059</v>
      </c>
      <c r="M1215" s="2330"/>
      <c r="N1215" s="2325">
        <v>6045</v>
      </c>
      <c r="O1215" s="2326">
        <v>1598.6022932451699</v>
      </c>
      <c r="P1215" s="2331"/>
      <c r="Q1215" s="2328">
        <v>6045</v>
      </c>
      <c r="R1215" s="2329">
        <v>125.97181197305299</v>
      </c>
      <c r="S1215" s="2330"/>
      <c r="T1215" s="2325">
        <v>6045</v>
      </c>
      <c r="U1215" s="2326">
        <v>3564.3025730549698</v>
      </c>
      <c r="V1215" s="2331"/>
      <c r="W1215" s="2332">
        <v>6045</v>
      </c>
      <c r="X1215" s="2329">
        <v>178.45822247773</v>
      </c>
      <c r="Y1215" s="2330"/>
      <c r="Z1215" s="2333">
        <v>6045</v>
      </c>
      <c r="AA1215" s="2326">
        <v>2217.2916787767299</v>
      </c>
      <c r="AB1215" s="2331"/>
      <c r="AC1215" s="2332">
        <v>6045</v>
      </c>
      <c r="AD1215" s="2329">
        <v>142.29319171163101</v>
      </c>
      <c r="AE1215" s="2330"/>
      <c r="AF1215" s="2334">
        <v>6045</v>
      </c>
      <c r="AG1215" s="2335">
        <f t="shared" si="42"/>
        <v>1945.2820622861407</v>
      </c>
      <c r="AH1215" s="2336"/>
      <c r="AI1215" s="2334">
        <v>6045</v>
      </c>
      <c r="AJ1215" s="2337">
        <f t="shared" si="43"/>
        <v>135.2155931739436</v>
      </c>
    </row>
    <row r="1216" spans="2:36" x14ac:dyDescent="0.25">
      <c r="B1216" s="2325">
        <v>6050</v>
      </c>
      <c r="C1216" s="2326">
        <v>1392.5326155555999</v>
      </c>
      <c r="D1216" s="2327"/>
      <c r="E1216" s="2328">
        <v>6050</v>
      </c>
      <c r="F1216" s="2329">
        <v>125.04790118622201</v>
      </c>
      <c r="G1216" s="2330"/>
      <c r="H1216" s="2325">
        <v>6050</v>
      </c>
      <c r="I1216" s="2326">
        <v>953.67414715182497</v>
      </c>
      <c r="J1216" s="2331"/>
      <c r="K1216" s="2328">
        <v>6050</v>
      </c>
      <c r="L1216" s="2329">
        <v>104.30517974110801</v>
      </c>
      <c r="M1216" s="2330"/>
      <c r="N1216" s="2325">
        <v>6050</v>
      </c>
      <c r="O1216" s="2326">
        <v>1598.5993116105101</v>
      </c>
      <c r="P1216" s="2331"/>
      <c r="Q1216" s="2328">
        <v>6050</v>
      </c>
      <c r="R1216" s="2329">
        <v>125.97097827405599</v>
      </c>
      <c r="S1216" s="2330"/>
      <c r="T1216" s="2325">
        <v>6050</v>
      </c>
      <c r="U1216" s="2326">
        <v>3564.2931170284601</v>
      </c>
      <c r="V1216" s="2331"/>
      <c r="W1216" s="2332">
        <v>6050</v>
      </c>
      <c r="X1216" s="2329">
        <v>178.45739559063</v>
      </c>
      <c r="Y1216" s="2330"/>
      <c r="Z1216" s="2333">
        <v>6050</v>
      </c>
      <c r="AA1216" s="2326">
        <v>2217.38475728004</v>
      </c>
      <c r="AB1216" s="2331"/>
      <c r="AC1216" s="2332">
        <v>6050</v>
      </c>
      <c r="AD1216" s="2329">
        <v>142.29512349002499</v>
      </c>
      <c r="AE1216" s="2330"/>
      <c r="AF1216" s="2334">
        <v>6050</v>
      </c>
      <c r="AG1216" s="2335">
        <f t="shared" si="42"/>
        <v>1945.296789725287</v>
      </c>
      <c r="AH1216" s="2336"/>
      <c r="AI1216" s="2334">
        <v>6050</v>
      </c>
      <c r="AJ1216" s="2337">
        <f t="shared" si="43"/>
        <v>135.21531565640822</v>
      </c>
    </row>
    <row r="1217" spans="2:36" x14ac:dyDescent="0.25">
      <c r="B1217" s="2325">
        <v>6055</v>
      </c>
      <c r="C1217" s="2326">
        <v>1392.53000839371</v>
      </c>
      <c r="D1217" s="2327"/>
      <c r="E1217" s="2328">
        <v>6055</v>
      </c>
      <c r="F1217" s="2329">
        <v>125.047019439199</v>
      </c>
      <c r="G1217" s="2330"/>
      <c r="H1217" s="2325">
        <v>6055</v>
      </c>
      <c r="I1217" s="2326">
        <v>953.66975066730402</v>
      </c>
      <c r="J1217" s="2331"/>
      <c r="K1217" s="2328">
        <v>6055</v>
      </c>
      <c r="L1217" s="2329">
        <v>104.304402708157</v>
      </c>
      <c r="M1217" s="2330"/>
      <c r="N1217" s="2325">
        <v>6055</v>
      </c>
      <c r="O1217" s="2326">
        <v>1598.59632997585</v>
      </c>
      <c r="P1217" s="2331"/>
      <c r="Q1217" s="2328">
        <v>6055</v>
      </c>
      <c r="R1217" s="2329">
        <v>125.970144575059</v>
      </c>
      <c r="S1217" s="2330"/>
      <c r="T1217" s="2325">
        <v>6055</v>
      </c>
      <c r="U1217" s="2326">
        <v>3564.2836610019499</v>
      </c>
      <c r="V1217" s="2331"/>
      <c r="W1217" s="2332">
        <v>6055</v>
      </c>
      <c r="X1217" s="2329">
        <v>178.45656870353</v>
      </c>
      <c r="Y1217" s="2330"/>
      <c r="Z1217" s="2333">
        <v>6055</v>
      </c>
      <c r="AA1217" s="2326">
        <v>2217.4778357833502</v>
      </c>
      <c r="AB1217" s="2331"/>
      <c r="AC1217" s="2332">
        <v>6055</v>
      </c>
      <c r="AD1217" s="2329">
        <v>142.297055268419</v>
      </c>
      <c r="AE1217" s="2330"/>
      <c r="AF1217" s="2334">
        <v>6055</v>
      </c>
      <c r="AG1217" s="2335">
        <f t="shared" si="42"/>
        <v>1945.3115171644326</v>
      </c>
      <c r="AH1217" s="2336"/>
      <c r="AI1217" s="2334">
        <v>6055</v>
      </c>
      <c r="AJ1217" s="2337">
        <f t="shared" si="43"/>
        <v>135.21503813887279</v>
      </c>
    </row>
    <row r="1218" spans="2:36" x14ac:dyDescent="0.25">
      <c r="B1218" s="2325">
        <v>6060</v>
      </c>
      <c r="C1218" s="2326">
        <v>1392.52740123182</v>
      </c>
      <c r="D1218" s="2327"/>
      <c r="E1218" s="2328">
        <v>6060</v>
      </c>
      <c r="F1218" s="2329">
        <v>125.046137692176</v>
      </c>
      <c r="G1218" s="2330"/>
      <c r="H1218" s="2325">
        <v>6060</v>
      </c>
      <c r="I1218" s="2326">
        <v>953.66535418278295</v>
      </c>
      <c r="J1218" s="2331"/>
      <c r="K1218" s="2328">
        <v>6060</v>
      </c>
      <c r="L1218" s="2329">
        <v>104.30362567520601</v>
      </c>
      <c r="M1218" s="2330"/>
      <c r="N1218" s="2325">
        <v>6060</v>
      </c>
      <c r="O1218" s="2326">
        <v>1598.59334834119</v>
      </c>
      <c r="P1218" s="2331"/>
      <c r="Q1218" s="2328">
        <v>6060</v>
      </c>
      <c r="R1218" s="2329">
        <v>125.969310876062</v>
      </c>
      <c r="S1218" s="2330"/>
      <c r="T1218" s="2325">
        <v>6060</v>
      </c>
      <c r="U1218" s="2326">
        <v>3564.2742049754402</v>
      </c>
      <c r="V1218" s="2331"/>
      <c r="W1218" s="2332">
        <v>6060</v>
      </c>
      <c r="X1218" s="2329">
        <v>178.45574181642999</v>
      </c>
      <c r="Y1218" s="2330"/>
      <c r="Z1218" s="2333">
        <v>6060</v>
      </c>
      <c r="AA1218" s="2326">
        <v>2217.5709142866599</v>
      </c>
      <c r="AB1218" s="2331"/>
      <c r="AC1218" s="2332">
        <v>6060</v>
      </c>
      <c r="AD1218" s="2329">
        <v>142.29898704681301</v>
      </c>
      <c r="AE1218" s="2330"/>
      <c r="AF1218" s="2334">
        <v>6060</v>
      </c>
      <c r="AG1218" s="2335">
        <f t="shared" si="42"/>
        <v>1945.3262446035787</v>
      </c>
      <c r="AH1218" s="2336"/>
      <c r="AI1218" s="2334">
        <v>6060</v>
      </c>
      <c r="AJ1218" s="2337">
        <f t="shared" si="43"/>
        <v>135.21476062133738</v>
      </c>
    </row>
    <row r="1219" spans="2:36" x14ac:dyDescent="0.25">
      <c r="B1219" s="2325">
        <v>6065</v>
      </c>
      <c r="C1219" s="2326">
        <v>1392.5247940699301</v>
      </c>
      <c r="D1219" s="2327"/>
      <c r="E1219" s="2328">
        <v>6065</v>
      </c>
      <c r="F1219" s="2329">
        <v>125.045255945153</v>
      </c>
      <c r="G1219" s="2330"/>
      <c r="H1219" s="2325">
        <v>6065</v>
      </c>
      <c r="I1219" s="2326">
        <v>953.660957698262</v>
      </c>
      <c r="J1219" s="2331"/>
      <c r="K1219" s="2328">
        <v>6065</v>
      </c>
      <c r="L1219" s="2329">
        <v>104.302848642255</v>
      </c>
      <c r="M1219" s="2330"/>
      <c r="N1219" s="2325">
        <v>6065</v>
      </c>
      <c r="O1219" s="2326">
        <v>1598.5903667065299</v>
      </c>
      <c r="P1219" s="2331"/>
      <c r="Q1219" s="2328">
        <v>6065</v>
      </c>
      <c r="R1219" s="2329">
        <v>125.968477177065</v>
      </c>
      <c r="S1219" s="2330"/>
      <c r="T1219" s="2325">
        <v>6065</v>
      </c>
      <c r="U1219" s="2326">
        <v>3564.26474894893</v>
      </c>
      <c r="V1219" s="2331"/>
      <c r="W1219" s="2332">
        <v>6065</v>
      </c>
      <c r="X1219" s="2329">
        <v>178.45491492932999</v>
      </c>
      <c r="Y1219" s="2330"/>
      <c r="Z1219" s="2333">
        <v>6065</v>
      </c>
      <c r="AA1219" s="2326">
        <v>2217.6639927899701</v>
      </c>
      <c r="AB1219" s="2331"/>
      <c r="AC1219" s="2332">
        <v>6065</v>
      </c>
      <c r="AD1219" s="2329">
        <v>142.30091882520699</v>
      </c>
      <c r="AE1219" s="2330"/>
      <c r="AF1219" s="2334">
        <v>6065</v>
      </c>
      <c r="AG1219" s="2335">
        <f t="shared" si="42"/>
        <v>1945.3409720427244</v>
      </c>
      <c r="AH1219" s="2336"/>
      <c r="AI1219" s="2334">
        <v>6065</v>
      </c>
      <c r="AJ1219" s="2337">
        <f t="shared" si="43"/>
        <v>135.214483103802</v>
      </c>
    </row>
    <row r="1220" spans="2:36" x14ac:dyDescent="0.25">
      <c r="B1220" s="2325">
        <v>6070</v>
      </c>
      <c r="C1220" s="2326">
        <v>1392.5221869080401</v>
      </c>
      <c r="D1220" s="2327"/>
      <c r="E1220" s="2328">
        <v>6070</v>
      </c>
      <c r="F1220" s="2329">
        <v>125.04437419813</v>
      </c>
      <c r="G1220" s="2330"/>
      <c r="H1220" s="2325">
        <v>6070</v>
      </c>
      <c r="I1220" s="2326">
        <v>953.65656121374104</v>
      </c>
      <c r="J1220" s="2331"/>
      <c r="K1220" s="2328">
        <v>6070</v>
      </c>
      <c r="L1220" s="2329">
        <v>104.30207160930399</v>
      </c>
      <c r="M1220" s="2330"/>
      <c r="N1220" s="2325">
        <v>6070</v>
      </c>
      <c r="O1220" s="2326">
        <v>1598.5873850718699</v>
      </c>
      <c r="P1220" s="2331"/>
      <c r="Q1220" s="2328">
        <v>6070</v>
      </c>
      <c r="R1220" s="2329">
        <v>125.967643478068</v>
      </c>
      <c r="S1220" s="2330"/>
      <c r="T1220" s="2325">
        <v>6070</v>
      </c>
      <c r="U1220" s="2326">
        <v>3564.2552929224198</v>
      </c>
      <c r="V1220" s="2331"/>
      <c r="W1220" s="2332">
        <v>6070</v>
      </c>
      <c r="X1220" s="2329">
        <v>178.45408804223001</v>
      </c>
      <c r="Y1220" s="2330"/>
      <c r="Z1220" s="2333">
        <v>6070</v>
      </c>
      <c r="AA1220" s="2326">
        <v>2217.7570712932802</v>
      </c>
      <c r="AB1220" s="2331"/>
      <c r="AC1220" s="2332">
        <v>6070</v>
      </c>
      <c r="AD1220" s="2329">
        <v>142.302850603601</v>
      </c>
      <c r="AE1220" s="2330"/>
      <c r="AF1220" s="2334">
        <v>6070</v>
      </c>
      <c r="AG1220" s="2335">
        <f t="shared" si="42"/>
        <v>1945.3556994818705</v>
      </c>
      <c r="AH1220" s="2336"/>
      <c r="AI1220" s="2334">
        <v>6070</v>
      </c>
      <c r="AJ1220" s="2337">
        <f t="shared" si="43"/>
        <v>135.21420558626659</v>
      </c>
    </row>
    <row r="1221" spans="2:36" x14ac:dyDescent="0.25">
      <c r="B1221" s="2325">
        <v>6075</v>
      </c>
      <c r="C1221" s="2326">
        <v>1392.5195797461499</v>
      </c>
      <c r="D1221" s="2327"/>
      <c r="E1221" s="2328">
        <v>6075</v>
      </c>
      <c r="F1221" s="2329">
        <v>125.043492451107</v>
      </c>
      <c r="G1221" s="2330"/>
      <c r="H1221" s="2325">
        <v>6075</v>
      </c>
      <c r="I1221" s="2326">
        <v>953.65216472921998</v>
      </c>
      <c r="J1221" s="2331"/>
      <c r="K1221" s="2328">
        <v>6075</v>
      </c>
      <c r="L1221" s="2329">
        <v>104.301294576353</v>
      </c>
      <c r="M1221" s="2330"/>
      <c r="N1221" s="2325">
        <v>6075</v>
      </c>
      <c r="O1221" s="2326">
        <v>1598.5844034372101</v>
      </c>
      <c r="P1221" s="2331"/>
      <c r="Q1221" s="2328">
        <v>6075</v>
      </c>
      <c r="R1221" s="2329">
        <v>125.966809779071</v>
      </c>
      <c r="S1221" s="2330"/>
      <c r="T1221" s="2325">
        <v>6075</v>
      </c>
      <c r="U1221" s="2326">
        <v>3564.2458368959101</v>
      </c>
      <c r="V1221" s="2331"/>
      <c r="W1221" s="2332">
        <v>6075</v>
      </c>
      <c r="X1221" s="2329">
        <v>178.45326115512901</v>
      </c>
      <c r="Y1221" s="2330"/>
      <c r="Z1221" s="2333">
        <v>6075</v>
      </c>
      <c r="AA1221" s="2326">
        <v>2217.8501497965899</v>
      </c>
      <c r="AB1221" s="2331"/>
      <c r="AC1221" s="2332">
        <v>6075</v>
      </c>
      <c r="AD1221" s="2329">
        <v>142.30478238199501</v>
      </c>
      <c r="AE1221" s="2330"/>
      <c r="AF1221" s="2334">
        <v>6075</v>
      </c>
      <c r="AG1221" s="2335">
        <f t="shared" si="42"/>
        <v>1945.3704269210161</v>
      </c>
      <c r="AH1221" s="2336"/>
      <c r="AI1221" s="2334">
        <v>6075</v>
      </c>
      <c r="AJ1221" s="2337">
        <f t="shared" si="43"/>
        <v>135.21392806873101</v>
      </c>
    </row>
    <row r="1222" spans="2:36" x14ac:dyDescent="0.25">
      <c r="B1222" s="2325">
        <v>6080</v>
      </c>
      <c r="C1222" s="2326">
        <v>1392.51697258426</v>
      </c>
      <c r="D1222" s="2327"/>
      <c r="E1222" s="2328">
        <v>6080</v>
      </c>
      <c r="F1222" s="2329">
        <v>125.042610704084</v>
      </c>
      <c r="G1222" s="2330"/>
      <c r="H1222" s="2325">
        <v>6080</v>
      </c>
      <c r="I1222" s="2326">
        <v>953.64776824469902</v>
      </c>
      <c r="J1222" s="2331"/>
      <c r="K1222" s="2328">
        <v>6080</v>
      </c>
      <c r="L1222" s="2329">
        <v>104.30051754340199</v>
      </c>
      <c r="M1222" s="2330"/>
      <c r="N1222" s="2325">
        <v>6080</v>
      </c>
      <c r="O1222" s="2326">
        <v>1598.58142180255</v>
      </c>
      <c r="P1222" s="2331"/>
      <c r="Q1222" s="2328">
        <v>6080</v>
      </c>
      <c r="R1222" s="2329">
        <v>125.965976080074</v>
      </c>
      <c r="S1222" s="2330"/>
      <c r="T1222" s="2325">
        <v>6080</v>
      </c>
      <c r="U1222" s="2326">
        <v>3564.2363808693999</v>
      </c>
      <c r="V1222" s="2331"/>
      <c r="W1222" s="2332">
        <v>6080</v>
      </c>
      <c r="X1222" s="2329">
        <v>178.45243426802901</v>
      </c>
      <c r="Y1222" s="2330"/>
      <c r="Z1222" s="2333">
        <v>6080</v>
      </c>
      <c r="AA1222" s="2326">
        <v>2217.9432282999001</v>
      </c>
      <c r="AB1222" s="2331"/>
      <c r="AC1222" s="2332">
        <v>6080</v>
      </c>
      <c r="AD1222" s="2329">
        <v>142.30671416038899</v>
      </c>
      <c r="AE1222" s="2330"/>
      <c r="AF1222" s="2334">
        <v>6080</v>
      </c>
      <c r="AG1222" s="2335">
        <f t="shared" si="42"/>
        <v>1945.3851543601618</v>
      </c>
      <c r="AH1222" s="2336"/>
      <c r="AI1222" s="2334">
        <v>6080</v>
      </c>
      <c r="AJ1222" s="2337">
        <f t="shared" si="43"/>
        <v>135.2136505511956</v>
      </c>
    </row>
    <row r="1223" spans="2:36" x14ac:dyDescent="0.25">
      <c r="B1223" s="2325">
        <v>6085</v>
      </c>
      <c r="C1223" s="2326">
        <v>1392.51436542237</v>
      </c>
      <c r="D1223" s="2327"/>
      <c r="E1223" s="2328">
        <v>6085</v>
      </c>
      <c r="F1223" s="2329">
        <v>125.041728957061</v>
      </c>
      <c r="G1223" s="2330"/>
      <c r="H1223" s="2325">
        <v>6085</v>
      </c>
      <c r="I1223" s="2326">
        <v>953.64337176017796</v>
      </c>
      <c r="J1223" s="2331"/>
      <c r="K1223" s="2328">
        <v>6085</v>
      </c>
      <c r="L1223" s="2329">
        <v>104.299740510451</v>
      </c>
      <c r="M1223" s="2330"/>
      <c r="N1223" s="2325">
        <v>6085</v>
      </c>
      <c r="O1223" s="2326">
        <v>1598.57844016789</v>
      </c>
      <c r="P1223" s="2331"/>
      <c r="Q1223" s="2328">
        <v>6085</v>
      </c>
      <c r="R1223" s="2329">
        <v>125.965142381077</v>
      </c>
      <c r="S1223" s="2330"/>
      <c r="T1223" s="2325">
        <v>6085</v>
      </c>
      <c r="U1223" s="2326">
        <v>3564.2269248428902</v>
      </c>
      <c r="V1223" s="2331"/>
      <c r="W1223" s="2332">
        <v>6085</v>
      </c>
      <c r="X1223" s="2329">
        <v>178.451607380929</v>
      </c>
      <c r="Y1223" s="2330"/>
      <c r="Z1223" s="2333">
        <v>6085</v>
      </c>
      <c r="AA1223" s="2326">
        <v>2218.0363068032102</v>
      </c>
      <c r="AB1223" s="2331"/>
      <c r="AC1223" s="2332">
        <v>6085</v>
      </c>
      <c r="AD1223" s="2329">
        <v>142.308645938783</v>
      </c>
      <c r="AE1223" s="2330"/>
      <c r="AF1223" s="2334">
        <v>6085</v>
      </c>
      <c r="AG1223" s="2335">
        <f t="shared" si="42"/>
        <v>1945.3998817993076</v>
      </c>
      <c r="AH1223" s="2336"/>
      <c r="AI1223" s="2334">
        <v>6085</v>
      </c>
      <c r="AJ1223" s="2337">
        <f t="shared" si="43"/>
        <v>135.21337303366019</v>
      </c>
    </row>
    <row r="1224" spans="2:36" x14ac:dyDescent="0.25">
      <c r="B1224" s="2325">
        <v>6090</v>
      </c>
      <c r="C1224" s="2326">
        <v>1392.5117582604801</v>
      </c>
      <c r="D1224" s="2327"/>
      <c r="E1224" s="2328">
        <v>6090</v>
      </c>
      <c r="F1224" s="2329">
        <v>125.040847210038</v>
      </c>
      <c r="G1224" s="2330"/>
      <c r="H1224" s="2325">
        <v>6090</v>
      </c>
      <c r="I1224" s="2326">
        <v>953.638975275657</v>
      </c>
      <c r="J1224" s="2331"/>
      <c r="K1224" s="2328">
        <v>6090</v>
      </c>
      <c r="L1224" s="2329">
        <v>104.2989634775</v>
      </c>
      <c r="M1224" s="2330"/>
      <c r="N1224" s="2325">
        <v>6090</v>
      </c>
      <c r="O1224" s="2326">
        <v>1598.5754585332299</v>
      </c>
      <c r="P1224" s="2331"/>
      <c r="Q1224" s="2328">
        <v>6090</v>
      </c>
      <c r="R1224" s="2329">
        <v>125.96430868208</v>
      </c>
      <c r="S1224" s="2330"/>
      <c r="T1224" s="2325">
        <v>6090</v>
      </c>
      <c r="U1224" s="2326">
        <v>3564.21746881638</v>
      </c>
      <c r="V1224" s="2331"/>
      <c r="W1224" s="2332">
        <v>6090</v>
      </c>
      <c r="X1224" s="2329">
        <v>178.450780493829</v>
      </c>
      <c r="Y1224" s="2330"/>
      <c r="Z1224" s="2333">
        <v>6090</v>
      </c>
      <c r="AA1224" s="2326">
        <v>2218.1293853065199</v>
      </c>
      <c r="AB1224" s="2331"/>
      <c r="AC1224" s="2332">
        <v>6090</v>
      </c>
      <c r="AD1224" s="2329">
        <v>142.31057771717701</v>
      </c>
      <c r="AE1224" s="2330"/>
      <c r="AF1224" s="2334">
        <v>6090</v>
      </c>
      <c r="AG1224" s="2335">
        <f t="shared" si="42"/>
        <v>1945.4146092384533</v>
      </c>
      <c r="AH1224" s="2336"/>
      <c r="AI1224" s="2334">
        <v>6090</v>
      </c>
      <c r="AJ1224" s="2337">
        <f t="shared" si="43"/>
        <v>135.21309551612481</v>
      </c>
    </row>
    <row r="1225" spans="2:36" x14ac:dyDescent="0.25">
      <c r="B1225" s="2325">
        <v>6095</v>
      </c>
      <c r="C1225" s="2326">
        <v>1392.5091510985901</v>
      </c>
      <c r="D1225" s="2327"/>
      <c r="E1225" s="2328">
        <v>6095</v>
      </c>
      <c r="F1225" s="2329">
        <v>125.03996546301499</v>
      </c>
      <c r="G1225" s="2330"/>
      <c r="H1225" s="2325">
        <v>6095</v>
      </c>
      <c r="I1225" s="2326">
        <v>953.63457879113605</v>
      </c>
      <c r="J1225" s="2331"/>
      <c r="K1225" s="2328">
        <v>6095</v>
      </c>
      <c r="L1225" s="2329">
        <v>104.298186444549</v>
      </c>
      <c r="M1225" s="2330"/>
      <c r="N1225" s="2325">
        <v>6095</v>
      </c>
      <c r="O1225" s="2326">
        <v>1598.5724768985699</v>
      </c>
      <c r="P1225" s="2331"/>
      <c r="Q1225" s="2328">
        <v>6095</v>
      </c>
      <c r="R1225" s="2329">
        <v>125.963474983083</v>
      </c>
      <c r="S1225" s="2330"/>
      <c r="T1225" s="2325">
        <v>6095</v>
      </c>
      <c r="U1225" s="2326">
        <v>3564.2080127898698</v>
      </c>
      <c r="V1225" s="2331"/>
      <c r="W1225" s="2332">
        <v>6095</v>
      </c>
      <c r="X1225" s="2329">
        <v>178.449953606729</v>
      </c>
      <c r="Y1225" s="2330"/>
      <c r="Z1225" s="2333">
        <v>6095</v>
      </c>
      <c r="AA1225" s="2326">
        <v>2218.2224638098301</v>
      </c>
      <c r="AB1225" s="2331"/>
      <c r="AC1225" s="2332">
        <v>6095</v>
      </c>
      <c r="AD1225" s="2329">
        <v>142.31250949557099</v>
      </c>
      <c r="AE1225" s="2330"/>
      <c r="AF1225" s="2334">
        <v>6095</v>
      </c>
      <c r="AG1225" s="2335">
        <f t="shared" si="42"/>
        <v>1945.4293366775994</v>
      </c>
      <c r="AH1225" s="2336"/>
      <c r="AI1225" s="2334">
        <v>6095</v>
      </c>
      <c r="AJ1225" s="2337">
        <f t="shared" si="43"/>
        <v>135.2128179985894</v>
      </c>
    </row>
    <row r="1226" spans="2:36" x14ac:dyDescent="0.25">
      <c r="B1226" s="2325">
        <v>6100</v>
      </c>
      <c r="C1226" s="2326">
        <v>1392.5065439366999</v>
      </c>
      <c r="D1226" s="2327"/>
      <c r="E1226" s="2328">
        <v>6100</v>
      </c>
      <c r="F1226" s="2329">
        <v>125.03908371599201</v>
      </c>
      <c r="G1226" s="2330"/>
      <c r="H1226" s="2325">
        <v>6100</v>
      </c>
      <c r="I1226" s="2326">
        <v>953.63018230661498</v>
      </c>
      <c r="J1226" s="2331"/>
      <c r="K1226" s="2328">
        <v>6100</v>
      </c>
      <c r="L1226" s="2329">
        <v>104.297409411598</v>
      </c>
      <c r="M1226" s="2330"/>
      <c r="N1226" s="2325">
        <v>6100</v>
      </c>
      <c r="O1226" s="2326">
        <v>1598.5694952639101</v>
      </c>
      <c r="P1226" s="2331"/>
      <c r="Q1226" s="2328">
        <v>6100</v>
      </c>
      <c r="R1226" s="2329">
        <v>125.962641284086</v>
      </c>
      <c r="S1226" s="2330"/>
      <c r="T1226" s="2325">
        <v>6100</v>
      </c>
      <c r="U1226" s="2326">
        <v>3564.1985567633701</v>
      </c>
      <c r="V1226" s="2331"/>
      <c r="W1226" s="2332">
        <v>6100</v>
      </c>
      <c r="X1226" s="2329">
        <v>178.44912671962899</v>
      </c>
      <c r="Y1226" s="2330"/>
      <c r="Z1226" s="2333">
        <v>6100</v>
      </c>
      <c r="AA1226" s="2326">
        <v>2218.3155423131402</v>
      </c>
      <c r="AB1226" s="2331"/>
      <c r="AC1226" s="2332">
        <v>6100</v>
      </c>
      <c r="AD1226" s="2329">
        <v>142.314441273965</v>
      </c>
      <c r="AE1226" s="2330"/>
      <c r="AF1226" s="2334">
        <v>6100</v>
      </c>
      <c r="AG1226" s="2335">
        <f t="shared" si="42"/>
        <v>1945.4440641167471</v>
      </c>
      <c r="AH1226" s="2336"/>
      <c r="AI1226" s="2334">
        <v>6100</v>
      </c>
      <c r="AJ1226" s="2337">
        <f t="shared" si="43"/>
        <v>135.21254048105402</v>
      </c>
    </row>
    <row r="1227" spans="2:36" x14ac:dyDescent="0.25">
      <c r="B1227" s="2325">
        <v>6105</v>
      </c>
      <c r="C1227" s="2326">
        <v>1392.50393677481</v>
      </c>
      <c r="D1227" s="2327"/>
      <c r="E1227" s="2328">
        <v>6105</v>
      </c>
      <c r="F1227" s="2329">
        <v>125.03820196896901</v>
      </c>
      <c r="G1227" s="2330"/>
      <c r="H1227" s="2325">
        <v>6105</v>
      </c>
      <c r="I1227" s="2326">
        <v>953.62578582209403</v>
      </c>
      <c r="J1227" s="2331"/>
      <c r="K1227" s="2328">
        <v>6105</v>
      </c>
      <c r="L1227" s="2329">
        <v>104.296632378647</v>
      </c>
      <c r="M1227" s="2330"/>
      <c r="N1227" s="2325">
        <v>6105</v>
      </c>
      <c r="O1227" s="2326">
        <v>1598.56651362925</v>
      </c>
      <c r="P1227" s="2331"/>
      <c r="Q1227" s="2328">
        <v>6105</v>
      </c>
      <c r="R1227" s="2329">
        <v>125.96180758508901</v>
      </c>
      <c r="S1227" s="2330"/>
      <c r="T1227" s="2325">
        <v>6105</v>
      </c>
      <c r="U1227" s="2326">
        <v>3564.1891007368599</v>
      </c>
      <c r="V1227" s="2331"/>
      <c r="W1227" s="2332">
        <v>6105</v>
      </c>
      <c r="X1227" s="2329">
        <v>178.44829983252899</v>
      </c>
      <c r="Y1227" s="2330"/>
      <c r="Z1227" s="2333">
        <v>6105</v>
      </c>
      <c r="AA1227" s="2326">
        <v>2218.4086208164499</v>
      </c>
      <c r="AB1227" s="2331"/>
      <c r="AC1227" s="2332">
        <v>6105</v>
      </c>
      <c r="AD1227" s="2329">
        <v>142.31637305235901</v>
      </c>
      <c r="AE1227" s="2330"/>
      <c r="AF1227" s="2334">
        <v>6105</v>
      </c>
      <c r="AG1227" s="2335">
        <f t="shared" si="42"/>
        <v>1945.4587915558927</v>
      </c>
      <c r="AH1227" s="2336"/>
      <c r="AI1227" s="2334">
        <v>6105</v>
      </c>
      <c r="AJ1227" s="2337">
        <f t="shared" si="43"/>
        <v>135.21226296351861</v>
      </c>
    </row>
    <row r="1228" spans="2:36" x14ac:dyDescent="0.25">
      <c r="B1228" s="2325">
        <v>6110</v>
      </c>
      <c r="C1228" s="2326">
        <v>1392.50132961292</v>
      </c>
      <c r="D1228" s="2327"/>
      <c r="E1228" s="2328">
        <v>6110</v>
      </c>
      <c r="F1228" s="2329">
        <v>125.037320221946</v>
      </c>
      <c r="G1228" s="2330"/>
      <c r="H1228" s="2325">
        <v>6110</v>
      </c>
      <c r="I1228" s="2326">
        <v>953.62138933757296</v>
      </c>
      <c r="J1228" s="2331"/>
      <c r="K1228" s="2328">
        <v>6110</v>
      </c>
      <c r="L1228" s="2329">
        <v>104.295855345696</v>
      </c>
      <c r="M1228" s="2330"/>
      <c r="N1228" s="2325">
        <v>6110</v>
      </c>
      <c r="O1228" s="2326">
        <v>1598.56353199459</v>
      </c>
      <c r="P1228" s="2331"/>
      <c r="Q1228" s="2328">
        <v>6110</v>
      </c>
      <c r="R1228" s="2329">
        <v>125.96097388609201</v>
      </c>
      <c r="S1228" s="2330"/>
      <c r="T1228" s="2325">
        <v>6110</v>
      </c>
      <c r="U1228" s="2326">
        <v>3564.1796447103502</v>
      </c>
      <c r="V1228" s="2331"/>
      <c r="W1228" s="2332">
        <v>6110</v>
      </c>
      <c r="X1228" s="2329">
        <v>178.44747294542901</v>
      </c>
      <c r="Y1228" s="2330"/>
      <c r="Z1228" s="2333">
        <v>6110</v>
      </c>
      <c r="AA1228" s="2326">
        <v>2218.5016993197601</v>
      </c>
      <c r="AB1228" s="2331"/>
      <c r="AC1228" s="2332">
        <v>6110</v>
      </c>
      <c r="AD1228" s="2329">
        <v>142.31830483075299</v>
      </c>
      <c r="AE1228" s="2330"/>
      <c r="AF1228" s="2334">
        <v>6110</v>
      </c>
      <c r="AG1228" s="2335">
        <f t="shared" si="42"/>
        <v>1945.4735189950388</v>
      </c>
      <c r="AH1228" s="2336"/>
      <c r="AI1228" s="2334">
        <v>6110</v>
      </c>
      <c r="AJ1228" s="2337">
        <f t="shared" si="43"/>
        <v>135.2119854459832</v>
      </c>
    </row>
    <row r="1229" spans="2:36" x14ac:dyDescent="0.25">
      <c r="B1229" s="2325">
        <v>6115</v>
      </c>
      <c r="C1229" s="2326">
        <v>1392.4987224510301</v>
      </c>
      <c r="D1229" s="2327"/>
      <c r="E1229" s="2328">
        <v>6115</v>
      </c>
      <c r="F1229" s="2329">
        <v>125.036438474923</v>
      </c>
      <c r="G1229" s="2330"/>
      <c r="H1229" s="2325">
        <v>6115</v>
      </c>
      <c r="I1229" s="2326">
        <v>953.61699285305201</v>
      </c>
      <c r="J1229" s="2331"/>
      <c r="K1229" s="2328">
        <v>6115</v>
      </c>
      <c r="L1229" s="2329">
        <v>104.29507831274501</v>
      </c>
      <c r="M1229" s="2330"/>
      <c r="N1229" s="2325">
        <v>6115</v>
      </c>
      <c r="O1229" s="2326">
        <v>1598.5605503599299</v>
      </c>
      <c r="P1229" s="2331"/>
      <c r="Q1229" s="2328">
        <v>6115</v>
      </c>
      <c r="R1229" s="2329">
        <v>125.96014018709501</v>
      </c>
      <c r="S1229" s="2330"/>
      <c r="T1229" s="2325">
        <v>6115</v>
      </c>
      <c r="U1229" s="2326">
        <v>3564.17018868384</v>
      </c>
      <c r="V1229" s="2331"/>
      <c r="W1229" s="2332">
        <v>6115</v>
      </c>
      <c r="X1229" s="2329">
        <v>178.44664605832901</v>
      </c>
      <c r="Y1229" s="2330"/>
      <c r="Z1229" s="2333">
        <v>6115</v>
      </c>
      <c r="AA1229" s="2326">
        <v>2218.5947778230702</v>
      </c>
      <c r="AB1229" s="2331"/>
      <c r="AC1229" s="2332">
        <v>6115</v>
      </c>
      <c r="AD1229" s="2329">
        <v>142.320236609147</v>
      </c>
      <c r="AE1229" s="2330"/>
      <c r="AF1229" s="2334">
        <v>6115</v>
      </c>
      <c r="AG1229" s="2335">
        <f t="shared" si="42"/>
        <v>1945.4882464341845</v>
      </c>
      <c r="AH1229" s="2336"/>
      <c r="AI1229" s="2334">
        <v>6115</v>
      </c>
      <c r="AJ1229" s="2337">
        <f t="shared" si="43"/>
        <v>135.21170792844782</v>
      </c>
    </row>
    <row r="1230" spans="2:36" x14ac:dyDescent="0.25">
      <c r="B1230" s="2325">
        <v>6120</v>
      </c>
      <c r="C1230" s="2326">
        <v>1392.4961152891401</v>
      </c>
      <c r="D1230" s="2327"/>
      <c r="E1230" s="2328">
        <v>6120</v>
      </c>
      <c r="F1230" s="2329">
        <v>125.0355567279</v>
      </c>
      <c r="G1230" s="2330"/>
      <c r="H1230" s="2325">
        <v>6120</v>
      </c>
      <c r="I1230" s="2326">
        <v>953.61259636853094</v>
      </c>
      <c r="J1230" s="2331"/>
      <c r="K1230" s="2328">
        <v>6120</v>
      </c>
      <c r="L1230" s="2329">
        <v>104.294301279794</v>
      </c>
      <c r="M1230" s="2330"/>
      <c r="N1230" s="2325">
        <v>6120</v>
      </c>
      <c r="O1230" s="2326">
        <v>1598.5575687252699</v>
      </c>
      <c r="P1230" s="2331"/>
      <c r="Q1230" s="2328">
        <v>6120</v>
      </c>
      <c r="R1230" s="2329">
        <v>125.95930648809799</v>
      </c>
      <c r="S1230" s="2330"/>
      <c r="T1230" s="2325">
        <v>6120</v>
      </c>
      <c r="U1230" s="2326">
        <v>3564.1607326573298</v>
      </c>
      <c r="V1230" s="2331"/>
      <c r="W1230" s="2332">
        <v>6120</v>
      </c>
      <c r="X1230" s="2329">
        <v>178.445819171229</v>
      </c>
      <c r="Y1230" s="2330"/>
      <c r="Z1230" s="2333">
        <v>6120</v>
      </c>
      <c r="AA1230" s="2326">
        <v>2218.6878563263799</v>
      </c>
      <c r="AB1230" s="2331"/>
      <c r="AC1230" s="2332">
        <v>6120</v>
      </c>
      <c r="AD1230" s="2329">
        <v>142.32216838754101</v>
      </c>
      <c r="AE1230" s="2330"/>
      <c r="AF1230" s="2334">
        <v>6120</v>
      </c>
      <c r="AG1230" s="2335">
        <f t="shared" si="42"/>
        <v>1945.5029738733301</v>
      </c>
      <c r="AH1230" s="2336"/>
      <c r="AI1230" s="2334">
        <v>6120</v>
      </c>
      <c r="AJ1230" s="2337">
        <f t="shared" si="43"/>
        <v>135.21143041091241</v>
      </c>
    </row>
    <row r="1231" spans="2:36" x14ac:dyDescent="0.25">
      <c r="B1231" s="2325">
        <v>6125</v>
      </c>
      <c r="C1231" s="2326">
        <v>1392.4935081272499</v>
      </c>
      <c r="D1231" s="2327"/>
      <c r="E1231" s="2328">
        <v>6125</v>
      </c>
      <c r="F1231" s="2329">
        <v>125.034674980877</v>
      </c>
      <c r="G1231" s="2330"/>
      <c r="H1231" s="2325">
        <v>6125</v>
      </c>
      <c r="I1231" s="2326">
        <v>953.60819988400999</v>
      </c>
      <c r="J1231" s="2331"/>
      <c r="K1231" s="2328">
        <v>6125</v>
      </c>
      <c r="L1231" s="2329">
        <v>104.29352424684301</v>
      </c>
      <c r="M1231" s="2330"/>
      <c r="N1231" s="2325">
        <v>6125</v>
      </c>
      <c r="O1231" s="2326">
        <v>1598.5545870906101</v>
      </c>
      <c r="P1231" s="2331"/>
      <c r="Q1231" s="2328">
        <v>6125</v>
      </c>
      <c r="R1231" s="2329">
        <v>125.95847278910099</v>
      </c>
      <c r="S1231" s="2330"/>
      <c r="T1231" s="2325">
        <v>6125</v>
      </c>
      <c r="U1231" s="2326">
        <v>3564.1512766308201</v>
      </c>
      <c r="V1231" s="2331"/>
      <c r="W1231" s="2332">
        <v>6125</v>
      </c>
      <c r="X1231" s="2329">
        <v>178.444992284129</v>
      </c>
      <c r="Y1231" s="2330"/>
      <c r="Z1231" s="2333">
        <v>6125</v>
      </c>
      <c r="AA1231" s="2326">
        <v>2218.7809348296901</v>
      </c>
      <c r="AB1231" s="2331"/>
      <c r="AC1231" s="2332">
        <v>6125</v>
      </c>
      <c r="AD1231" s="2329">
        <v>142.32410016593499</v>
      </c>
      <c r="AE1231" s="2330"/>
      <c r="AF1231" s="2334">
        <v>6125</v>
      </c>
      <c r="AG1231" s="2335">
        <f t="shared" si="42"/>
        <v>1945.5177013124762</v>
      </c>
      <c r="AH1231" s="2336"/>
      <c r="AI1231" s="2334">
        <v>6125</v>
      </c>
      <c r="AJ1231" s="2337">
        <f t="shared" si="43"/>
        <v>135.211152893377</v>
      </c>
    </row>
    <row r="1232" spans="2:36" x14ac:dyDescent="0.25">
      <c r="B1232" s="2325">
        <v>6130</v>
      </c>
      <c r="C1232" s="2326">
        <v>1392.49090096536</v>
      </c>
      <c r="D1232" s="2327"/>
      <c r="E1232" s="2328">
        <v>6130</v>
      </c>
      <c r="F1232" s="2329">
        <v>125.033793233854</v>
      </c>
      <c r="G1232" s="2330"/>
      <c r="H1232" s="2325">
        <v>6130</v>
      </c>
      <c r="I1232" s="2326">
        <v>953.60380339948904</v>
      </c>
      <c r="J1232" s="2331"/>
      <c r="K1232" s="2328">
        <v>6130</v>
      </c>
      <c r="L1232" s="2329">
        <v>104.292747213892</v>
      </c>
      <c r="M1232" s="2330"/>
      <c r="N1232" s="2325">
        <v>6130</v>
      </c>
      <c r="O1232" s="2326">
        <v>1598.55160545595</v>
      </c>
      <c r="P1232" s="2331"/>
      <c r="Q1232" s="2328">
        <v>6130</v>
      </c>
      <c r="R1232" s="2329">
        <v>125.957639090104</v>
      </c>
      <c r="S1232" s="2330"/>
      <c r="T1232" s="2325">
        <v>6130</v>
      </c>
      <c r="U1232" s="2326">
        <v>3564.1418206043099</v>
      </c>
      <c r="V1232" s="2331"/>
      <c r="W1232" s="2332">
        <v>6130</v>
      </c>
      <c r="X1232" s="2329">
        <v>178.444165397029</v>
      </c>
      <c r="Y1232" s="2330"/>
      <c r="Z1232" s="2333">
        <v>6130</v>
      </c>
      <c r="AA1232" s="2326">
        <v>2218.8740133330002</v>
      </c>
      <c r="AB1232" s="2331"/>
      <c r="AC1232" s="2332">
        <v>6130</v>
      </c>
      <c r="AD1232" s="2329">
        <v>142.326031944329</v>
      </c>
      <c r="AE1232" s="2330"/>
      <c r="AF1232" s="2334">
        <v>6130</v>
      </c>
      <c r="AG1232" s="2335">
        <f t="shared" si="42"/>
        <v>1945.5324287516219</v>
      </c>
      <c r="AH1232" s="2336"/>
      <c r="AI1232" s="2334">
        <v>6130</v>
      </c>
      <c r="AJ1232" s="2337">
        <f t="shared" si="43"/>
        <v>135.2108753758416</v>
      </c>
    </row>
    <row r="1233" spans="2:36" x14ac:dyDescent="0.25">
      <c r="B1233" s="2325">
        <v>6135</v>
      </c>
      <c r="C1233" s="2326">
        <v>1392.48829380347</v>
      </c>
      <c r="D1233" s="2327"/>
      <c r="E1233" s="2328">
        <v>6135</v>
      </c>
      <c r="F1233" s="2329">
        <v>125.032911486831</v>
      </c>
      <c r="G1233" s="2330"/>
      <c r="H1233" s="2325">
        <v>6135</v>
      </c>
      <c r="I1233" s="2326">
        <v>953.59940691496797</v>
      </c>
      <c r="J1233" s="2331"/>
      <c r="K1233" s="2328">
        <v>6135</v>
      </c>
      <c r="L1233" s="2329">
        <v>104.29197018094099</v>
      </c>
      <c r="M1233" s="2330"/>
      <c r="N1233" s="2325">
        <v>6135</v>
      </c>
      <c r="O1233" s="2326">
        <v>1598.54862382129</v>
      </c>
      <c r="P1233" s="2331"/>
      <c r="Q1233" s="2328">
        <v>6135</v>
      </c>
      <c r="R1233" s="2329">
        <v>125.956805391107</v>
      </c>
      <c r="S1233" s="2330"/>
      <c r="T1233" s="2325">
        <v>6135</v>
      </c>
      <c r="U1233" s="2326">
        <v>3564.1323645778002</v>
      </c>
      <c r="V1233" s="2331"/>
      <c r="W1233" s="2332">
        <v>6135</v>
      </c>
      <c r="X1233" s="2329">
        <v>178.44333850992899</v>
      </c>
      <c r="Y1233" s="2330"/>
      <c r="Z1233" s="2333">
        <v>6135</v>
      </c>
      <c r="AA1233" s="2326">
        <v>2218.9670918363099</v>
      </c>
      <c r="AB1233" s="2331"/>
      <c r="AC1233" s="2332">
        <v>6135</v>
      </c>
      <c r="AD1233" s="2329">
        <v>142.32796372272301</v>
      </c>
      <c r="AE1233" s="2330"/>
      <c r="AF1233" s="2334">
        <v>6135</v>
      </c>
      <c r="AG1233" s="2335">
        <f t="shared" si="42"/>
        <v>1945.5471561907675</v>
      </c>
      <c r="AH1233" s="2336"/>
      <c r="AI1233" s="2334">
        <v>6135</v>
      </c>
      <c r="AJ1233" s="2337">
        <f t="shared" si="43"/>
        <v>135.21059785830619</v>
      </c>
    </row>
    <row r="1234" spans="2:36" x14ac:dyDescent="0.25">
      <c r="B1234" s="2325">
        <v>6140</v>
      </c>
      <c r="C1234" s="2326">
        <v>1392.4856866415801</v>
      </c>
      <c r="D1234" s="2327"/>
      <c r="E1234" s="2328">
        <v>6140</v>
      </c>
      <c r="F1234" s="2329">
        <v>125.032029739808</v>
      </c>
      <c r="G1234" s="2330"/>
      <c r="H1234" s="2325">
        <v>6140</v>
      </c>
      <c r="I1234" s="2326">
        <v>953.59501043044702</v>
      </c>
      <c r="J1234" s="2331"/>
      <c r="K1234" s="2328">
        <v>6140</v>
      </c>
      <c r="L1234" s="2329">
        <v>104.29119314799</v>
      </c>
      <c r="M1234" s="2330"/>
      <c r="N1234" s="2325">
        <v>6140</v>
      </c>
      <c r="O1234" s="2326">
        <v>1598.5456421866299</v>
      </c>
      <c r="P1234" s="2331"/>
      <c r="Q1234" s="2328">
        <v>6140</v>
      </c>
      <c r="R1234" s="2329">
        <v>125.95597169211</v>
      </c>
      <c r="S1234" s="2330"/>
      <c r="T1234" s="2325">
        <v>6140</v>
      </c>
      <c r="U1234" s="2326">
        <v>3564.12290855129</v>
      </c>
      <c r="V1234" s="2331"/>
      <c r="W1234" s="2332">
        <v>6140</v>
      </c>
      <c r="X1234" s="2329">
        <v>178.44251162282899</v>
      </c>
      <c r="Y1234" s="2330"/>
      <c r="Z1234" s="2333">
        <v>6140</v>
      </c>
      <c r="AA1234" s="2326">
        <v>2219.0601703396201</v>
      </c>
      <c r="AB1234" s="2331"/>
      <c r="AC1234" s="2332">
        <v>6140</v>
      </c>
      <c r="AD1234" s="2329">
        <v>142.32989550111699</v>
      </c>
      <c r="AE1234" s="2330"/>
      <c r="AF1234" s="2334">
        <v>6140</v>
      </c>
      <c r="AG1234" s="2335">
        <f t="shared" si="42"/>
        <v>1945.5618836299134</v>
      </c>
      <c r="AH1234" s="2336"/>
      <c r="AI1234" s="2334">
        <v>6140</v>
      </c>
      <c r="AJ1234" s="2337">
        <f t="shared" si="43"/>
        <v>135.21032034077081</v>
      </c>
    </row>
    <row r="1235" spans="2:36" x14ac:dyDescent="0.25">
      <c r="B1235" s="2325">
        <v>6145</v>
      </c>
      <c r="C1235" s="2326">
        <v>1392.4830794796901</v>
      </c>
      <c r="D1235" s="2327"/>
      <c r="E1235" s="2328">
        <v>6145</v>
      </c>
      <c r="F1235" s="2329">
        <v>125.03114799278499</v>
      </c>
      <c r="G1235" s="2330"/>
      <c r="H1235" s="2325">
        <v>6145</v>
      </c>
      <c r="I1235" s="2326">
        <v>953.59061394592595</v>
      </c>
      <c r="J1235" s="2331"/>
      <c r="K1235" s="2328">
        <v>6145</v>
      </c>
      <c r="L1235" s="2329">
        <v>104.29041611503899</v>
      </c>
      <c r="M1235" s="2330"/>
      <c r="N1235" s="2325">
        <v>6145</v>
      </c>
      <c r="O1235" s="2326">
        <v>1598.5426605519699</v>
      </c>
      <c r="P1235" s="2331"/>
      <c r="Q1235" s="2328">
        <v>6145</v>
      </c>
      <c r="R1235" s="2329">
        <v>125.955137993113</v>
      </c>
      <c r="S1235" s="2330"/>
      <c r="T1235" s="2325">
        <v>6145</v>
      </c>
      <c r="U1235" s="2326">
        <v>3564.1134525247799</v>
      </c>
      <c r="V1235" s="2331"/>
      <c r="W1235" s="2332">
        <v>6145</v>
      </c>
      <c r="X1235" s="2329">
        <v>178.44168473572901</v>
      </c>
      <c r="Y1235" s="2330"/>
      <c r="Z1235" s="2333">
        <v>6145</v>
      </c>
      <c r="AA1235" s="2326">
        <v>2219.1532488429302</v>
      </c>
      <c r="AB1235" s="2331"/>
      <c r="AC1235" s="2332">
        <v>6145</v>
      </c>
      <c r="AD1235" s="2329">
        <v>142.331827279511</v>
      </c>
      <c r="AE1235" s="2330"/>
      <c r="AF1235" s="2334">
        <v>6145</v>
      </c>
      <c r="AG1235" s="2335">
        <f t="shared" si="42"/>
        <v>1945.5766110690595</v>
      </c>
      <c r="AH1235" s="2336"/>
      <c r="AI1235" s="2334">
        <v>6145</v>
      </c>
      <c r="AJ1235" s="2337">
        <f t="shared" si="43"/>
        <v>135.2100428232354</v>
      </c>
    </row>
    <row r="1236" spans="2:36" x14ac:dyDescent="0.25">
      <c r="B1236" s="2325">
        <v>6150</v>
      </c>
      <c r="C1236" s="2326">
        <v>1392.4804723177899</v>
      </c>
      <c r="D1236" s="2327"/>
      <c r="E1236" s="2328">
        <v>6150</v>
      </c>
      <c r="F1236" s="2329">
        <v>125.03026624576199</v>
      </c>
      <c r="G1236" s="2330"/>
      <c r="H1236" s="2325">
        <v>6150</v>
      </c>
      <c r="I1236" s="2326">
        <v>953.586217461405</v>
      </c>
      <c r="J1236" s="2331"/>
      <c r="K1236" s="2328">
        <v>6150</v>
      </c>
      <c r="L1236" s="2329">
        <v>104.289639082088</v>
      </c>
      <c r="M1236" s="2330"/>
      <c r="N1236" s="2325">
        <v>6150</v>
      </c>
      <c r="O1236" s="2326">
        <v>1598.5396789173101</v>
      </c>
      <c r="P1236" s="2331"/>
      <c r="Q1236" s="2328">
        <v>6150</v>
      </c>
      <c r="R1236" s="2329">
        <v>125.954304294116</v>
      </c>
      <c r="S1236" s="2330"/>
      <c r="T1236" s="2325">
        <v>6150</v>
      </c>
      <c r="U1236" s="2326">
        <v>3564.1039964982701</v>
      </c>
      <c r="V1236" s="2331"/>
      <c r="W1236" s="2332">
        <v>6150</v>
      </c>
      <c r="X1236" s="2329">
        <v>178.44085784862901</v>
      </c>
      <c r="Y1236" s="2330"/>
      <c r="Z1236" s="2333">
        <v>6150</v>
      </c>
      <c r="AA1236" s="2326">
        <v>2219.2463273462399</v>
      </c>
      <c r="AB1236" s="2331"/>
      <c r="AC1236" s="2332">
        <v>6150</v>
      </c>
      <c r="AD1236" s="2329">
        <v>142.33375905790501</v>
      </c>
      <c r="AE1236" s="2330"/>
      <c r="AF1236" s="2334">
        <v>6150</v>
      </c>
      <c r="AG1236" s="2335">
        <f t="shared" si="42"/>
        <v>1945.5913385082029</v>
      </c>
      <c r="AH1236" s="2336"/>
      <c r="AI1236" s="2334">
        <v>6150</v>
      </c>
      <c r="AJ1236" s="2337">
        <f t="shared" si="43"/>
        <v>135.20976530570002</v>
      </c>
    </row>
    <row r="1237" spans="2:36" x14ac:dyDescent="0.25">
      <c r="B1237" s="2325">
        <v>6155</v>
      </c>
      <c r="C1237" s="2326">
        <v>1392.4778651559</v>
      </c>
      <c r="D1237" s="2327"/>
      <c r="E1237" s="2328">
        <v>6155</v>
      </c>
      <c r="F1237" s="2329">
        <v>125.02938449873901</v>
      </c>
      <c r="G1237" s="2330"/>
      <c r="H1237" s="2325">
        <v>6155</v>
      </c>
      <c r="I1237" s="2326">
        <v>953.58182097688496</v>
      </c>
      <c r="J1237" s="2331"/>
      <c r="K1237" s="2328">
        <v>6155</v>
      </c>
      <c r="L1237" s="2329">
        <v>104.28886204913699</v>
      </c>
      <c r="M1237" s="2330"/>
      <c r="N1237" s="2325">
        <v>6155</v>
      </c>
      <c r="O1237" s="2326">
        <v>1598.53669728265</v>
      </c>
      <c r="P1237" s="2331"/>
      <c r="Q1237" s="2328">
        <v>6155</v>
      </c>
      <c r="R1237" s="2329">
        <v>125.953470595119</v>
      </c>
      <c r="S1237" s="2330"/>
      <c r="T1237" s="2325">
        <v>6155</v>
      </c>
      <c r="U1237" s="2326">
        <v>3564.09454047176</v>
      </c>
      <c r="V1237" s="2331"/>
      <c r="W1237" s="2332">
        <v>6155</v>
      </c>
      <c r="X1237" s="2329">
        <v>178.440030961529</v>
      </c>
      <c r="Y1237" s="2330"/>
      <c r="Z1237" s="2333">
        <v>6155</v>
      </c>
      <c r="AA1237" s="2326">
        <v>2219.3394058495501</v>
      </c>
      <c r="AB1237" s="2331"/>
      <c r="AC1237" s="2332">
        <v>6155</v>
      </c>
      <c r="AD1237" s="2329">
        <v>142.33569083629899</v>
      </c>
      <c r="AE1237" s="2330"/>
      <c r="AF1237" s="2334">
        <v>6155</v>
      </c>
      <c r="AG1237" s="2335">
        <f t="shared" si="42"/>
        <v>1945.606065947349</v>
      </c>
      <c r="AH1237" s="2336"/>
      <c r="AI1237" s="2334">
        <v>6155</v>
      </c>
      <c r="AJ1237" s="2337">
        <f t="shared" si="43"/>
        <v>135.20948778816461</v>
      </c>
    </row>
    <row r="1238" spans="2:36" x14ac:dyDescent="0.25">
      <c r="B1238" s="2325">
        <v>6160</v>
      </c>
      <c r="C1238" s="2326">
        <v>1392.47525799401</v>
      </c>
      <c r="D1238" s="2327"/>
      <c r="E1238" s="2328">
        <v>6160</v>
      </c>
      <c r="F1238" s="2329">
        <v>125.028502751716</v>
      </c>
      <c r="G1238" s="2330"/>
      <c r="H1238" s="2325">
        <v>6160</v>
      </c>
      <c r="I1238" s="2326">
        <v>953.577424492364</v>
      </c>
      <c r="J1238" s="2331"/>
      <c r="K1238" s="2328">
        <v>6160</v>
      </c>
      <c r="L1238" s="2329">
        <v>104.288085016186</v>
      </c>
      <c r="M1238" s="2330"/>
      <c r="N1238" s="2325">
        <v>6160</v>
      </c>
      <c r="O1238" s="2326">
        <v>1598.53371564799</v>
      </c>
      <c r="P1238" s="2331"/>
      <c r="Q1238" s="2328">
        <v>6160</v>
      </c>
      <c r="R1238" s="2329">
        <v>125.952636896122</v>
      </c>
      <c r="S1238" s="2330"/>
      <c r="T1238" s="2325">
        <v>6160</v>
      </c>
      <c r="U1238" s="2326">
        <v>3564.0850844452498</v>
      </c>
      <c r="V1238" s="2331"/>
      <c r="W1238" s="2332">
        <v>6160</v>
      </c>
      <c r="X1238" s="2329">
        <v>178.439204074429</v>
      </c>
      <c r="Y1238" s="2330"/>
      <c r="Z1238" s="2333">
        <v>6160</v>
      </c>
      <c r="AA1238" s="2326">
        <v>2219.4324843528598</v>
      </c>
      <c r="AB1238" s="2331"/>
      <c r="AC1238" s="2332">
        <v>6160</v>
      </c>
      <c r="AD1238" s="2329">
        <v>142.337622614693</v>
      </c>
      <c r="AE1238" s="2330"/>
      <c r="AF1238" s="2334">
        <v>6160</v>
      </c>
      <c r="AG1238" s="2335">
        <f t="shared" si="42"/>
        <v>1945.6207933864946</v>
      </c>
      <c r="AH1238" s="2336"/>
      <c r="AI1238" s="2334">
        <v>6160</v>
      </c>
      <c r="AJ1238" s="2337">
        <f t="shared" si="43"/>
        <v>135.2092102706292</v>
      </c>
    </row>
    <row r="1239" spans="2:36" x14ac:dyDescent="0.25">
      <c r="B1239" s="2325">
        <v>6165</v>
      </c>
      <c r="C1239" s="2326">
        <v>1392.4726508321201</v>
      </c>
      <c r="D1239" s="2327"/>
      <c r="E1239" s="2328">
        <v>6165</v>
      </c>
      <c r="F1239" s="2329">
        <v>125.027621004693</v>
      </c>
      <c r="G1239" s="2330"/>
      <c r="H1239" s="2325">
        <v>6165</v>
      </c>
      <c r="I1239" s="2326">
        <v>953.57302800784305</v>
      </c>
      <c r="J1239" s="2331"/>
      <c r="K1239" s="2328">
        <v>6165</v>
      </c>
      <c r="L1239" s="2329">
        <v>104.287307983235</v>
      </c>
      <c r="M1239" s="2330"/>
      <c r="N1239" s="2325">
        <v>6165</v>
      </c>
      <c r="O1239" s="2326">
        <v>1598.5307340133299</v>
      </c>
      <c r="P1239" s="2331"/>
      <c r="Q1239" s="2328">
        <v>6165</v>
      </c>
      <c r="R1239" s="2329">
        <v>125.951803197125</v>
      </c>
      <c r="S1239" s="2330"/>
      <c r="T1239" s="2325">
        <v>6165</v>
      </c>
      <c r="U1239" s="2326">
        <v>3564.0756284187401</v>
      </c>
      <c r="V1239" s="2331"/>
      <c r="W1239" s="2332">
        <v>6165</v>
      </c>
      <c r="X1239" s="2329">
        <v>178.438377187329</v>
      </c>
      <c r="Y1239" s="2330"/>
      <c r="Z1239" s="2333">
        <v>6165</v>
      </c>
      <c r="AA1239" s="2326">
        <v>2219.5255628561699</v>
      </c>
      <c r="AB1239" s="2331"/>
      <c r="AC1239" s="2332">
        <v>6165</v>
      </c>
      <c r="AD1239" s="2329">
        <v>142.33955439308701</v>
      </c>
      <c r="AE1239" s="2330"/>
      <c r="AF1239" s="2334">
        <v>6165</v>
      </c>
      <c r="AG1239" s="2335">
        <f t="shared" ref="AG1239:AG1302" si="44">AVERAGE(C1239,I1239,O1239,U1239,AA1239)</f>
        <v>1945.6355208256405</v>
      </c>
      <c r="AH1239" s="2336"/>
      <c r="AI1239" s="2334">
        <v>6165</v>
      </c>
      <c r="AJ1239" s="2337">
        <f t="shared" ref="AJ1239:AJ1302" si="45">AVERAGE(F1239,L1239,R1239,X1239,AD1239)</f>
        <v>135.20893275309382</v>
      </c>
    </row>
    <row r="1240" spans="2:36" x14ac:dyDescent="0.25">
      <c r="B1240" s="2325">
        <v>6170</v>
      </c>
      <c r="C1240" s="2326">
        <v>1392.4700436702301</v>
      </c>
      <c r="D1240" s="2327"/>
      <c r="E1240" s="2328">
        <v>6170</v>
      </c>
      <c r="F1240" s="2329">
        <v>125.02673925767</v>
      </c>
      <c r="G1240" s="2330"/>
      <c r="H1240" s="2325">
        <v>6170</v>
      </c>
      <c r="I1240" s="2326">
        <v>953.56863152332198</v>
      </c>
      <c r="J1240" s="2331"/>
      <c r="K1240" s="2328">
        <v>6170</v>
      </c>
      <c r="L1240" s="2329">
        <v>104.286530950284</v>
      </c>
      <c r="M1240" s="2330"/>
      <c r="N1240" s="2325">
        <v>6170</v>
      </c>
      <c r="O1240" s="2326">
        <v>1598.5277523786699</v>
      </c>
      <c r="P1240" s="2331"/>
      <c r="Q1240" s="2328">
        <v>6170</v>
      </c>
      <c r="R1240" s="2329">
        <v>125.950969498128</v>
      </c>
      <c r="S1240" s="2330"/>
      <c r="T1240" s="2325">
        <v>6170</v>
      </c>
      <c r="U1240" s="2326">
        <v>3564.0661723922299</v>
      </c>
      <c r="V1240" s="2331"/>
      <c r="W1240" s="2332">
        <v>6170</v>
      </c>
      <c r="X1240" s="2329">
        <v>178.43755030022899</v>
      </c>
      <c r="Y1240" s="2330"/>
      <c r="Z1240" s="2333">
        <v>6170</v>
      </c>
      <c r="AA1240" s="2326">
        <v>2219.6186413594801</v>
      </c>
      <c r="AB1240" s="2331"/>
      <c r="AC1240" s="2332">
        <v>6170</v>
      </c>
      <c r="AD1240" s="2329">
        <v>142.34148617148099</v>
      </c>
      <c r="AE1240" s="2330"/>
      <c r="AF1240" s="2334">
        <v>6170</v>
      </c>
      <c r="AG1240" s="2335">
        <f t="shared" si="44"/>
        <v>1945.6502482647866</v>
      </c>
      <c r="AH1240" s="2336"/>
      <c r="AI1240" s="2334">
        <v>6170</v>
      </c>
      <c r="AJ1240" s="2337">
        <f t="shared" si="45"/>
        <v>135.20865523555841</v>
      </c>
    </row>
    <row r="1241" spans="2:36" x14ac:dyDescent="0.25">
      <c r="B1241" s="2325">
        <v>6175</v>
      </c>
      <c r="C1241" s="2326">
        <v>1392.4674365083399</v>
      </c>
      <c r="D1241" s="2327"/>
      <c r="E1241" s="2328">
        <v>6175</v>
      </c>
      <c r="F1241" s="2329">
        <v>125.025857510647</v>
      </c>
      <c r="G1241" s="2330"/>
      <c r="H1241" s="2325">
        <v>6175</v>
      </c>
      <c r="I1241" s="2326">
        <v>953.56423503880103</v>
      </c>
      <c r="J1241" s="2331"/>
      <c r="K1241" s="2328">
        <v>6175</v>
      </c>
      <c r="L1241" s="2329">
        <v>104.285753917333</v>
      </c>
      <c r="M1241" s="2330"/>
      <c r="N1241" s="2325">
        <v>6175</v>
      </c>
      <c r="O1241" s="2326">
        <v>1598.5247707440101</v>
      </c>
      <c r="P1241" s="2331"/>
      <c r="Q1241" s="2328">
        <v>6175</v>
      </c>
      <c r="R1241" s="2329">
        <v>125.950135799131</v>
      </c>
      <c r="S1241" s="2330"/>
      <c r="T1241" s="2325">
        <v>6175</v>
      </c>
      <c r="U1241" s="2326">
        <v>3564.0567163657201</v>
      </c>
      <c r="V1241" s="2331"/>
      <c r="W1241" s="2332">
        <v>6175</v>
      </c>
      <c r="X1241" s="2329">
        <v>178.43672341312899</v>
      </c>
      <c r="Y1241" s="2330"/>
      <c r="Z1241" s="2333">
        <v>6175</v>
      </c>
      <c r="AA1241" s="2326">
        <v>2219.7117198627898</v>
      </c>
      <c r="AB1241" s="2331"/>
      <c r="AC1241" s="2332">
        <v>6175</v>
      </c>
      <c r="AD1241" s="2329">
        <v>142.343417949875</v>
      </c>
      <c r="AE1241" s="2330"/>
      <c r="AF1241" s="2334">
        <v>6175</v>
      </c>
      <c r="AG1241" s="2335">
        <f t="shared" si="44"/>
        <v>1945.6649757039322</v>
      </c>
      <c r="AH1241" s="2336"/>
      <c r="AI1241" s="2334">
        <v>6175</v>
      </c>
      <c r="AJ1241" s="2337">
        <f t="shared" si="45"/>
        <v>135.20837771802297</v>
      </c>
    </row>
    <row r="1242" spans="2:36" x14ac:dyDescent="0.25">
      <c r="B1242" s="2325">
        <v>6180</v>
      </c>
      <c r="C1242" s="2326">
        <v>1392.46482934645</v>
      </c>
      <c r="D1242" s="2327"/>
      <c r="E1242" s="2328">
        <v>6180</v>
      </c>
      <c r="F1242" s="2329">
        <v>125.024975763624</v>
      </c>
      <c r="G1242" s="2330"/>
      <c r="H1242" s="2325">
        <v>6180</v>
      </c>
      <c r="I1242" s="2326">
        <v>953.55983855427996</v>
      </c>
      <c r="J1242" s="2331"/>
      <c r="K1242" s="2328">
        <v>6180</v>
      </c>
      <c r="L1242" s="2329">
        <v>104.284976884382</v>
      </c>
      <c r="M1242" s="2330"/>
      <c r="N1242" s="2325">
        <v>6180</v>
      </c>
      <c r="O1242" s="2326">
        <v>1598.52178910935</v>
      </c>
      <c r="P1242" s="2331"/>
      <c r="Q1242" s="2328">
        <v>6180</v>
      </c>
      <c r="R1242" s="2329">
        <v>125.94930210013401</v>
      </c>
      <c r="S1242" s="2330"/>
      <c r="T1242" s="2325">
        <v>6180</v>
      </c>
      <c r="U1242" s="2326">
        <v>3564.04726033921</v>
      </c>
      <c r="V1242" s="2331"/>
      <c r="W1242" s="2332">
        <v>6180</v>
      </c>
      <c r="X1242" s="2329">
        <v>178.43589652602901</v>
      </c>
      <c r="Y1242" s="2330"/>
      <c r="Z1242" s="2333">
        <v>6180</v>
      </c>
      <c r="AA1242" s="2326">
        <v>2219.8047983660999</v>
      </c>
      <c r="AB1242" s="2331"/>
      <c r="AC1242" s="2332">
        <v>6180</v>
      </c>
      <c r="AD1242" s="2329">
        <v>142.34534972826901</v>
      </c>
      <c r="AE1242" s="2330"/>
      <c r="AF1242" s="2334">
        <v>6180</v>
      </c>
      <c r="AG1242" s="2335">
        <f t="shared" si="44"/>
        <v>1945.6797031430783</v>
      </c>
      <c r="AH1242" s="2336"/>
      <c r="AI1242" s="2334">
        <v>6180</v>
      </c>
      <c r="AJ1242" s="2337">
        <f t="shared" si="45"/>
        <v>135.20810020048762</v>
      </c>
    </row>
    <row r="1243" spans="2:36" x14ac:dyDescent="0.25">
      <c r="B1243" s="2325">
        <v>6185</v>
      </c>
      <c r="C1243" s="2326">
        <v>1392.46222218456</v>
      </c>
      <c r="D1243" s="2327"/>
      <c r="E1243" s="2328">
        <v>6185</v>
      </c>
      <c r="F1243" s="2329">
        <v>125.024094016601</v>
      </c>
      <c r="G1243" s="2330"/>
      <c r="H1243" s="2325">
        <v>6185</v>
      </c>
      <c r="I1243" s="2326">
        <v>953.55544206975901</v>
      </c>
      <c r="J1243" s="2331"/>
      <c r="K1243" s="2328">
        <v>6185</v>
      </c>
      <c r="L1243" s="2329">
        <v>104.284199851431</v>
      </c>
      <c r="M1243" s="2330"/>
      <c r="N1243" s="2325">
        <v>6185</v>
      </c>
      <c r="O1243" s="2326">
        <v>1598.51880747469</v>
      </c>
      <c r="P1243" s="2331"/>
      <c r="Q1243" s="2328">
        <v>6185</v>
      </c>
      <c r="R1243" s="2329">
        <v>125.94846840113701</v>
      </c>
      <c r="S1243" s="2330"/>
      <c r="T1243" s="2325">
        <v>6185</v>
      </c>
      <c r="U1243" s="2326">
        <v>3564.0378043126998</v>
      </c>
      <c r="V1243" s="2331"/>
      <c r="W1243" s="2332">
        <v>6185</v>
      </c>
      <c r="X1243" s="2329">
        <v>178.43506963892901</v>
      </c>
      <c r="Y1243" s="2330"/>
      <c r="Z1243" s="2333">
        <v>6185</v>
      </c>
      <c r="AA1243" s="2326">
        <v>2219.8978768694101</v>
      </c>
      <c r="AB1243" s="2331"/>
      <c r="AC1243" s="2332">
        <v>6185</v>
      </c>
      <c r="AD1243" s="2329">
        <v>142.34728150666299</v>
      </c>
      <c r="AE1243" s="2330"/>
      <c r="AF1243" s="2334">
        <v>6185</v>
      </c>
      <c r="AG1243" s="2335">
        <f t="shared" si="44"/>
        <v>1945.694430582224</v>
      </c>
      <c r="AH1243" s="2336"/>
      <c r="AI1243" s="2334">
        <v>6185</v>
      </c>
      <c r="AJ1243" s="2337">
        <f t="shared" si="45"/>
        <v>135.20782268295221</v>
      </c>
    </row>
    <row r="1244" spans="2:36" x14ac:dyDescent="0.25">
      <c r="B1244" s="2325">
        <v>6190</v>
      </c>
      <c r="C1244" s="2326">
        <v>1392.4596150226701</v>
      </c>
      <c r="D1244" s="2327"/>
      <c r="E1244" s="2328">
        <v>6190</v>
      </c>
      <c r="F1244" s="2329">
        <v>125.023212269578</v>
      </c>
      <c r="G1244" s="2330"/>
      <c r="H1244" s="2325">
        <v>6190</v>
      </c>
      <c r="I1244" s="2326">
        <v>953.55104558523794</v>
      </c>
      <c r="J1244" s="2331"/>
      <c r="K1244" s="2328">
        <v>6190</v>
      </c>
      <c r="L1244" s="2329">
        <v>104.28342281848001</v>
      </c>
      <c r="M1244" s="2330"/>
      <c r="N1244" s="2325">
        <v>6190</v>
      </c>
      <c r="O1244" s="2326">
        <v>1598.5158258400299</v>
      </c>
      <c r="P1244" s="2331"/>
      <c r="Q1244" s="2328">
        <v>6190</v>
      </c>
      <c r="R1244" s="2329">
        <v>125.94763470213999</v>
      </c>
      <c r="S1244" s="2330"/>
      <c r="T1244" s="2325">
        <v>6190</v>
      </c>
      <c r="U1244" s="2326">
        <v>3564.0283482861901</v>
      </c>
      <c r="V1244" s="2331"/>
      <c r="W1244" s="2332">
        <v>6190</v>
      </c>
      <c r="X1244" s="2329">
        <v>178.434242751829</v>
      </c>
      <c r="Y1244" s="2330"/>
      <c r="Z1244" s="2333">
        <v>6190</v>
      </c>
      <c r="AA1244" s="2326">
        <v>2219.9909553727198</v>
      </c>
      <c r="AB1244" s="2331"/>
      <c r="AC1244" s="2332">
        <v>6190</v>
      </c>
      <c r="AD1244" s="2329">
        <v>142.349213285057</v>
      </c>
      <c r="AE1244" s="2330"/>
      <c r="AF1244" s="2334">
        <v>6190</v>
      </c>
      <c r="AG1244" s="2335">
        <f t="shared" si="44"/>
        <v>1945.7091580213696</v>
      </c>
      <c r="AH1244" s="2336"/>
      <c r="AI1244" s="2334">
        <v>6190</v>
      </c>
      <c r="AJ1244" s="2337">
        <f t="shared" si="45"/>
        <v>135.20754516541678</v>
      </c>
    </row>
    <row r="1245" spans="2:36" x14ac:dyDescent="0.25">
      <c r="B1245" s="2325">
        <v>6195</v>
      </c>
      <c r="C1245" s="2326">
        <v>1392.4570078607801</v>
      </c>
      <c r="D1245" s="2327"/>
      <c r="E1245" s="2328">
        <v>6195</v>
      </c>
      <c r="F1245" s="2329">
        <v>125.022330522555</v>
      </c>
      <c r="G1245" s="2330"/>
      <c r="H1245" s="2325">
        <v>6195</v>
      </c>
      <c r="I1245" s="2326">
        <v>953.54664910071699</v>
      </c>
      <c r="J1245" s="2331"/>
      <c r="K1245" s="2328">
        <v>6195</v>
      </c>
      <c r="L1245" s="2329">
        <v>104.282645785529</v>
      </c>
      <c r="M1245" s="2330"/>
      <c r="N1245" s="2325">
        <v>6195</v>
      </c>
      <c r="O1245" s="2326">
        <v>1598.5128442053699</v>
      </c>
      <c r="P1245" s="2331"/>
      <c r="Q1245" s="2328">
        <v>6195</v>
      </c>
      <c r="R1245" s="2329">
        <v>125.94680100314299</v>
      </c>
      <c r="S1245" s="2330"/>
      <c r="T1245" s="2325">
        <v>6195</v>
      </c>
      <c r="U1245" s="2326">
        <v>3564.0188922596799</v>
      </c>
      <c r="V1245" s="2331"/>
      <c r="W1245" s="2332">
        <v>6195</v>
      </c>
      <c r="X1245" s="2329">
        <v>178.433415864729</v>
      </c>
      <c r="Y1245" s="2330"/>
      <c r="Z1245" s="2333">
        <v>6195</v>
      </c>
      <c r="AA1245" s="2326">
        <v>2220.0840338760299</v>
      </c>
      <c r="AB1245" s="2331"/>
      <c r="AC1245" s="2332">
        <v>6195</v>
      </c>
      <c r="AD1245" s="2329">
        <v>142.35114506345101</v>
      </c>
      <c r="AE1245" s="2330"/>
      <c r="AF1245" s="2334">
        <v>6195</v>
      </c>
      <c r="AG1245" s="2335">
        <f t="shared" si="44"/>
        <v>1945.7238854605152</v>
      </c>
      <c r="AH1245" s="2336"/>
      <c r="AI1245" s="2334">
        <v>6195</v>
      </c>
      <c r="AJ1245" s="2337">
        <f t="shared" si="45"/>
        <v>135.20726764788139</v>
      </c>
    </row>
    <row r="1246" spans="2:36" x14ac:dyDescent="0.25">
      <c r="B1246" s="2325">
        <v>6200</v>
      </c>
      <c r="C1246" s="2326">
        <v>1392.4544006988899</v>
      </c>
      <c r="D1246" s="2327"/>
      <c r="E1246" s="2328">
        <v>6200</v>
      </c>
      <c r="F1246" s="2329">
        <v>125.02144877553199</v>
      </c>
      <c r="G1246" s="2330"/>
      <c r="H1246" s="2325">
        <v>6200</v>
      </c>
      <c r="I1246" s="2326">
        <v>953.54225261619604</v>
      </c>
      <c r="J1246" s="2331"/>
      <c r="K1246" s="2328">
        <v>6200</v>
      </c>
      <c r="L1246" s="2329">
        <v>104.28186875257801</v>
      </c>
      <c r="M1246" s="2330"/>
      <c r="N1246" s="2325">
        <v>6200</v>
      </c>
      <c r="O1246" s="2326">
        <v>1598.5098625707101</v>
      </c>
      <c r="P1246" s="2331"/>
      <c r="Q1246" s="2328">
        <v>6200</v>
      </c>
      <c r="R1246" s="2329">
        <v>125.945967304146</v>
      </c>
      <c r="S1246" s="2330"/>
      <c r="T1246" s="2325">
        <v>6200</v>
      </c>
      <c r="U1246" s="2326">
        <v>3564.0094362331702</v>
      </c>
      <c r="V1246" s="2331"/>
      <c r="W1246" s="2332">
        <v>6200</v>
      </c>
      <c r="X1246" s="2329">
        <v>178.432588977629</v>
      </c>
      <c r="Y1246" s="2330"/>
      <c r="Z1246" s="2333">
        <v>6200</v>
      </c>
      <c r="AA1246" s="2326">
        <v>2220.1771123793401</v>
      </c>
      <c r="AB1246" s="2331"/>
      <c r="AC1246" s="2332">
        <v>6200</v>
      </c>
      <c r="AD1246" s="2329">
        <v>142.353076841845</v>
      </c>
      <c r="AE1246" s="2330"/>
      <c r="AF1246" s="2334">
        <v>6200</v>
      </c>
      <c r="AG1246" s="2335">
        <f t="shared" si="44"/>
        <v>1945.7386128996611</v>
      </c>
      <c r="AH1246" s="2336"/>
      <c r="AI1246" s="2334">
        <v>6200</v>
      </c>
      <c r="AJ1246" s="2337">
        <f t="shared" si="45"/>
        <v>135.20699013034601</v>
      </c>
    </row>
    <row r="1247" spans="2:36" x14ac:dyDescent="0.25">
      <c r="B1247" s="2325">
        <v>6205</v>
      </c>
      <c r="C1247" s="2326">
        <v>1392.451793537</v>
      </c>
      <c r="D1247" s="2327"/>
      <c r="E1247" s="2328">
        <v>6205</v>
      </c>
      <c r="F1247" s="2329">
        <v>125.02056702850901</v>
      </c>
      <c r="G1247" s="2330"/>
      <c r="H1247" s="2325">
        <v>6205</v>
      </c>
      <c r="I1247" s="2326">
        <v>953.53785613167497</v>
      </c>
      <c r="J1247" s="2331"/>
      <c r="K1247" s="2328">
        <v>6205</v>
      </c>
      <c r="L1247" s="2329">
        <v>104.281091719627</v>
      </c>
      <c r="M1247" s="2330"/>
      <c r="N1247" s="2325">
        <v>6205</v>
      </c>
      <c r="O1247" s="2326">
        <v>1598.50688093605</v>
      </c>
      <c r="P1247" s="2331"/>
      <c r="Q1247" s="2328">
        <v>6205</v>
      </c>
      <c r="R1247" s="2329">
        <v>125.945133605149</v>
      </c>
      <c r="S1247" s="2330"/>
      <c r="T1247" s="2325">
        <v>6205</v>
      </c>
      <c r="U1247" s="2326">
        <v>3563.99998020666</v>
      </c>
      <c r="V1247" s="2331"/>
      <c r="W1247" s="2332">
        <v>6205</v>
      </c>
      <c r="X1247" s="2329">
        <v>178.43176209052899</v>
      </c>
      <c r="Y1247" s="2330"/>
      <c r="Z1247" s="2333">
        <v>6205</v>
      </c>
      <c r="AA1247" s="2326">
        <v>2220.2701908826498</v>
      </c>
      <c r="AB1247" s="2331"/>
      <c r="AC1247" s="2332">
        <v>6205</v>
      </c>
      <c r="AD1247" s="2329">
        <v>142.355008620239</v>
      </c>
      <c r="AE1247" s="2330"/>
      <c r="AF1247" s="2334">
        <v>6205</v>
      </c>
      <c r="AG1247" s="2335">
        <f t="shared" si="44"/>
        <v>1945.7533403388068</v>
      </c>
      <c r="AH1247" s="2336"/>
      <c r="AI1247" s="2334">
        <v>6205</v>
      </c>
      <c r="AJ1247" s="2337">
        <f t="shared" si="45"/>
        <v>135.20671261281058</v>
      </c>
    </row>
    <row r="1248" spans="2:36" x14ac:dyDescent="0.25">
      <c r="B1248" s="2325">
        <v>6210</v>
      </c>
      <c r="C1248" s="2326">
        <v>1392.44918637511</v>
      </c>
      <c r="D1248" s="2327"/>
      <c r="E1248" s="2328">
        <v>6210</v>
      </c>
      <c r="F1248" s="2329">
        <v>125.01968528148601</v>
      </c>
      <c r="G1248" s="2330"/>
      <c r="H1248" s="2325">
        <v>6210</v>
      </c>
      <c r="I1248" s="2326">
        <v>953.53345964715402</v>
      </c>
      <c r="J1248" s="2331"/>
      <c r="K1248" s="2328">
        <v>6210</v>
      </c>
      <c r="L1248" s="2329">
        <v>104.28031468667599</v>
      </c>
      <c r="M1248" s="2330"/>
      <c r="N1248" s="2325">
        <v>6210</v>
      </c>
      <c r="O1248" s="2326">
        <v>1598.50389930139</v>
      </c>
      <c r="P1248" s="2331"/>
      <c r="Q1248" s="2328">
        <v>6210</v>
      </c>
      <c r="R1248" s="2329">
        <v>125.944299906152</v>
      </c>
      <c r="S1248" s="2330"/>
      <c r="T1248" s="2325">
        <v>6210</v>
      </c>
      <c r="U1248" s="2326">
        <v>3563.9905241801498</v>
      </c>
      <c r="V1248" s="2331"/>
      <c r="W1248" s="2332">
        <v>6210</v>
      </c>
      <c r="X1248" s="2329">
        <v>178.43093520342899</v>
      </c>
      <c r="Y1248" s="2330"/>
      <c r="Z1248" s="2333">
        <v>6210</v>
      </c>
      <c r="AA1248" s="2326">
        <v>2220.3632693859499</v>
      </c>
      <c r="AB1248" s="2331"/>
      <c r="AC1248" s="2332">
        <v>6210</v>
      </c>
      <c r="AD1248" s="2329">
        <v>142.35694039863299</v>
      </c>
      <c r="AE1248" s="2330"/>
      <c r="AF1248" s="2334">
        <v>6210</v>
      </c>
      <c r="AG1248" s="2335">
        <f t="shared" si="44"/>
        <v>1945.7680677779506</v>
      </c>
      <c r="AH1248" s="2336"/>
      <c r="AI1248" s="2334">
        <v>6210</v>
      </c>
      <c r="AJ1248" s="2337">
        <f t="shared" si="45"/>
        <v>135.20643509527522</v>
      </c>
    </row>
    <row r="1249" spans="2:36" x14ac:dyDescent="0.25">
      <c r="B1249" s="2325">
        <v>6215</v>
      </c>
      <c r="C1249" s="2326">
        <v>1392.44657921322</v>
      </c>
      <c r="D1249" s="2327"/>
      <c r="E1249" s="2328">
        <v>6215</v>
      </c>
      <c r="F1249" s="2329">
        <v>125.018803534463</v>
      </c>
      <c r="G1249" s="2330"/>
      <c r="H1249" s="2325">
        <v>6215</v>
      </c>
      <c r="I1249" s="2326">
        <v>953.52906316263295</v>
      </c>
      <c r="J1249" s="2331"/>
      <c r="K1249" s="2328">
        <v>6215</v>
      </c>
      <c r="L1249" s="2329">
        <v>104.279537653725</v>
      </c>
      <c r="M1249" s="2330"/>
      <c r="N1249" s="2325">
        <v>6215</v>
      </c>
      <c r="O1249" s="2326">
        <v>1598.5009176667299</v>
      </c>
      <c r="P1249" s="2331"/>
      <c r="Q1249" s="2328">
        <v>6215</v>
      </c>
      <c r="R1249" s="2329">
        <v>125.943466207155</v>
      </c>
      <c r="S1249" s="2330"/>
      <c r="T1249" s="2325">
        <v>6215</v>
      </c>
      <c r="U1249" s="2326">
        <v>3563.9810681536401</v>
      </c>
      <c r="V1249" s="2331"/>
      <c r="W1249" s="2332">
        <v>6215</v>
      </c>
      <c r="X1249" s="2329">
        <v>178.43010831632901</v>
      </c>
      <c r="Y1249" s="2330"/>
      <c r="Z1249" s="2333">
        <v>6215</v>
      </c>
      <c r="AA1249" s="2326">
        <v>2220.4563478892601</v>
      </c>
      <c r="AB1249" s="2331"/>
      <c r="AC1249" s="2332">
        <v>6215</v>
      </c>
      <c r="AD1249" s="2329">
        <v>142.358872177027</v>
      </c>
      <c r="AE1249" s="2330"/>
      <c r="AF1249" s="2334">
        <v>6215</v>
      </c>
      <c r="AG1249" s="2335">
        <f t="shared" si="44"/>
        <v>1945.7827952170967</v>
      </c>
      <c r="AH1249" s="2336"/>
      <c r="AI1249" s="2334">
        <v>6215</v>
      </c>
      <c r="AJ1249" s="2337">
        <f t="shared" si="45"/>
        <v>135.20615757773982</v>
      </c>
    </row>
    <row r="1250" spans="2:36" x14ac:dyDescent="0.25">
      <c r="B1250" s="2325">
        <v>6220</v>
      </c>
      <c r="C1250" s="2326">
        <v>1392.4439720513301</v>
      </c>
      <c r="D1250" s="2327"/>
      <c r="E1250" s="2328">
        <v>6220</v>
      </c>
      <c r="F1250" s="2329">
        <v>125.01792178744</v>
      </c>
      <c r="G1250" s="2330"/>
      <c r="H1250" s="2325">
        <v>6220</v>
      </c>
      <c r="I1250" s="2326">
        <v>953.524666678112</v>
      </c>
      <c r="J1250" s="2331"/>
      <c r="K1250" s="2328">
        <v>6220</v>
      </c>
      <c r="L1250" s="2329">
        <v>104.27876062077399</v>
      </c>
      <c r="M1250" s="2330"/>
      <c r="N1250" s="2325">
        <v>6220</v>
      </c>
      <c r="O1250" s="2326">
        <v>1598.4979360320699</v>
      </c>
      <c r="P1250" s="2331"/>
      <c r="Q1250" s="2328">
        <v>6220</v>
      </c>
      <c r="R1250" s="2329">
        <v>125.942632508158</v>
      </c>
      <c r="S1250" s="2330"/>
      <c r="T1250" s="2325">
        <v>6220</v>
      </c>
      <c r="U1250" s="2326">
        <v>3563.9716121271299</v>
      </c>
      <c r="V1250" s="2331"/>
      <c r="W1250" s="2332">
        <v>6220</v>
      </c>
      <c r="X1250" s="2329">
        <v>178.42928142922901</v>
      </c>
      <c r="Y1250" s="2330"/>
      <c r="Z1250" s="2333">
        <v>6220</v>
      </c>
      <c r="AA1250" s="2326">
        <v>2220.5494263925698</v>
      </c>
      <c r="AB1250" s="2331"/>
      <c r="AC1250" s="2332">
        <v>6220</v>
      </c>
      <c r="AD1250" s="2329">
        <v>142.36080395542101</v>
      </c>
      <c r="AE1250" s="2330"/>
      <c r="AF1250" s="2334">
        <v>6220</v>
      </c>
      <c r="AG1250" s="2335">
        <f t="shared" si="44"/>
        <v>1945.7975226562423</v>
      </c>
      <c r="AH1250" s="2336"/>
      <c r="AI1250" s="2334">
        <v>6220</v>
      </c>
      <c r="AJ1250" s="2337">
        <f t="shared" si="45"/>
        <v>135.20588006020441</v>
      </c>
    </row>
    <row r="1251" spans="2:36" x14ac:dyDescent="0.25">
      <c r="B1251" s="2325">
        <v>6225</v>
      </c>
      <c r="C1251" s="2326">
        <v>1392.4413648894399</v>
      </c>
      <c r="D1251" s="2327"/>
      <c r="E1251" s="2328">
        <v>6225</v>
      </c>
      <c r="F1251" s="2329">
        <v>125.017040040417</v>
      </c>
      <c r="G1251" s="2330"/>
      <c r="H1251" s="2325">
        <v>6225</v>
      </c>
      <c r="I1251" s="2326">
        <v>953.52027019359105</v>
      </c>
      <c r="J1251" s="2331"/>
      <c r="K1251" s="2328">
        <v>6225</v>
      </c>
      <c r="L1251" s="2329">
        <v>104.277983587823</v>
      </c>
      <c r="M1251" s="2330"/>
      <c r="N1251" s="2325">
        <v>6225</v>
      </c>
      <c r="O1251" s="2326">
        <v>1598.4949543974101</v>
      </c>
      <c r="P1251" s="2331"/>
      <c r="Q1251" s="2328">
        <v>6225</v>
      </c>
      <c r="R1251" s="2329">
        <v>125.941798809161</v>
      </c>
      <c r="S1251" s="2330"/>
      <c r="T1251" s="2325">
        <v>6225</v>
      </c>
      <c r="U1251" s="2326">
        <v>3563.9621561006202</v>
      </c>
      <c r="V1251" s="2331"/>
      <c r="W1251" s="2332">
        <v>6225</v>
      </c>
      <c r="X1251" s="2329">
        <v>178.428454542129</v>
      </c>
      <c r="Y1251" s="2330"/>
      <c r="Z1251" s="2333">
        <v>6225</v>
      </c>
      <c r="AA1251" s="2326">
        <v>2220.6425048958799</v>
      </c>
      <c r="AB1251" s="2331"/>
      <c r="AC1251" s="2332">
        <v>6225</v>
      </c>
      <c r="AD1251" s="2329">
        <v>142.36273573381499</v>
      </c>
      <c r="AE1251" s="2330"/>
      <c r="AF1251" s="2334">
        <v>6225</v>
      </c>
      <c r="AG1251" s="2335">
        <f t="shared" si="44"/>
        <v>1945.8122500953882</v>
      </c>
      <c r="AH1251" s="2336"/>
      <c r="AI1251" s="2334">
        <v>6225</v>
      </c>
      <c r="AJ1251" s="2337">
        <f t="shared" si="45"/>
        <v>135.20560254266903</v>
      </c>
    </row>
    <row r="1252" spans="2:36" x14ac:dyDescent="0.25">
      <c r="B1252" s="2325">
        <v>6230</v>
      </c>
      <c r="C1252" s="2326">
        <v>1392.43875772755</v>
      </c>
      <c r="D1252" s="2327"/>
      <c r="E1252" s="2328">
        <v>6230</v>
      </c>
      <c r="F1252" s="2329">
        <v>125.016158293394</v>
      </c>
      <c r="G1252" s="2330"/>
      <c r="H1252" s="2325">
        <v>6230</v>
      </c>
      <c r="I1252" s="2326">
        <v>953.51587370906998</v>
      </c>
      <c r="J1252" s="2331"/>
      <c r="K1252" s="2328">
        <v>6230</v>
      </c>
      <c r="L1252" s="2329">
        <v>104.277206554872</v>
      </c>
      <c r="M1252" s="2330"/>
      <c r="N1252" s="2325">
        <v>6230</v>
      </c>
      <c r="O1252" s="2326">
        <v>1598.49197276275</v>
      </c>
      <c r="P1252" s="2331"/>
      <c r="Q1252" s="2328">
        <v>6230</v>
      </c>
      <c r="R1252" s="2329">
        <v>125.940965110164</v>
      </c>
      <c r="S1252" s="2330"/>
      <c r="T1252" s="2325">
        <v>6230</v>
      </c>
      <c r="U1252" s="2326">
        <v>3563.95270007411</v>
      </c>
      <c r="V1252" s="2331"/>
      <c r="W1252" s="2332">
        <v>6230</v>
      </c>
      <c r="X1252" s="2329">
        <v>178.427627655029</v>
      </c>
      <c r="Y1252" s="2330"/>
      <c r="Z1252" s="2333">
        <v>6230</v>
      </c>
      <c r="AA1252" s="2326">
        <v>2220.7355833991901</v>
      </c>
      <c r="AB1252" s="2331"/>
      <c r="AC1252" s="2332">
        <v>6230</v>
      </c>
      <c r="AD1252" s="2329">
        <v>142.364667512209</v>
      </c>
      <c r="AE1252" s="2330"/>
      <c r="AF1252" s="2334">
        <v>6230</v>
      </c>
      <c r="AG1252" s="2335">
        <f t="shared" si="44"/>
        <v>1945.8269775345339</v>
      </c>
      <c r="AH1252" s="2336"/>
      <c r="AI1252" s="2334">
        <v>6230</v>
      </c>
      <c r="AJ1252" s="2337">
        <f t="shared" si="45"/>
        <v>135.20532502513362</v>
      </c>
    </row>
    <row r="1253" spans="2:36" x14ac:dyDescent="0.25">
      <c r="B1253" s="2325">
        <v>6235</v>
      </c>
      <c r="C1253" s="2326">
        <v>1392.43615056566</v>
      </c>
      <c r="D1253" s="2327"/>
      <c r="E1253" s="2328">
        <v>6235</v>
      </c>
      <c r="F1253" s="2329">
        <v>125.015276546371</v>
      </c>
      <c r="G1253" s="2330"/>
      <c r="H1253" s="2325">
        <v>6235</v>
      </c>
      <c r="I1253" s="2326">
        <v>953.51147722454903</v>
      </c>
      <c r="J1253" s="2331"/>
      <c r="K1253" s="2328">
        <v>6235</v>
      </c>
      <c r="L1253" s="2329">
        <v>104.276429521921</v>
      </c>
      <c r="M1253" s="2330"/>
      <c r="N1253" s="2325">
        <v>6235</v>
      </c>
      <c r="O1253" s="2326">
        <v>1598.48899112809</v>
      </c>
      <c r="P1253" s="2331"/>
      <c r="Q1253" s="2328">
        <v>6235</v>
      </c>
      <c r="R1253" s="2329">
        <v>125.940131411167</v>
      </c>
      <c r="S1253" s="2330"/>
      <c r="T1253" s="2325">
        <v>6235</v>
      </c>
      <c r="U1253" s="2326">
        <v>3563.9432440475998</v>
      </c>
      <c r="V1253" s="2331"/>
      <c r="W1253" s="2332">
        <v>6235</v>
      </c>
      <c r="X1253" s="2329">
        <v>178.426800767929</v>
      </c>
      <c r="Y1253" s="2330"/>
      <c r="Z1253" s="2333">
        <v>6235</v>
      </c>
      <c r="AA1253" s="2326">
        <v>2220.8286619024998</v>
      </c>
      <c r="AB1253" s="2331"/>
      <c r="AC1253" s="2332">
        <v>6235</v>
      </c>
      <c r="AD1253" s="2329">
        <v>142.36659929060301</v>
      </c>
      <c r="AE1253" s="2330"/>
      <c r="AF1253" s="2334">
        <v>6235</v>
      </c>
      <c r="AG1253" s="2335">
        <f t="shared" si="44"/>
        <v>1945.84170497368</v>
      </c>
      <c r="AH1253" s="2336"/>
      <c r="AI1253" s="2334">
        <v>6235</v>
      </c>
      <c r="AJ1253" s="2337">
        <f t="shared" si="45"/>
        <v>135.20504750759818</v>
      </c>
    </row>
    <row r="1254" spans="2:36" x14ac:dyDescent="0.25">
      <c r="B1254" s="2325">
        <v>6240</v>
      </c>
      <c r="C1254" s="2326">
        <v>1392.43354340377</v>
      </c>
      <c r="D1254" s="2327"/>
      <c r="E1254" s="2328">
        <v>6240</v>
      </c>
      <c r="F1254" s="2329">
        <v>125.014394799348</v>
      </c>
      <c r="G1254" s="2330"/>
      <c r="H1254" s="2325">
        <v>6240</v>
      </c>
      <c r="I1254" s="2326">
        <v>953.50708074002796</v>
      </c>
      <c r="J1254" s="2331"/>
      <c r="K1254" s="2328">
        <v>6240</v>
      </c>
      <c r="L1254" s="2329">
        <v>104.27565248897</v>
      </c>
      <c r="M1254" s="2330"/>
      <c r="N1254" s="2325">
        <v>6240</v>
      </c>
      <c r="O1254" s="2326">
        <v>1598.4860094934299</v>
      </c>
      <c r="P1254" s="2331"/>
      <c r="Q1254" s="2328">
        <v>6240</v>
      </c>
      <c r="R1254" s="2329">
        <v>125.93929771217</v>
      </c>
      <c r="S1254" s="2330"/>
      <c r="T1254" s="2325">
        <v>6240</v>
      </c>
      <c r="U1254" s="2326">
        <v>3563.9337880210901</v>
      </c>
      <c r="V1254" s="2331"/>
      <c r="W1254" s="2332">
        <v>6240</v>
      </c>
      <c r="X1254" s="2329">
        <v>178.42597388082899</v>
      </c>
      <c r="Y1254" s="2330"/>
      <c r="Z1254" s="2333">
        <v>6240</v>
      </c>
      <c r="AA1254" s="2326">
        <v>2220.9217404058099</v>
      </c>
      <c r="AB1254" s="2331"/>
      <c r="AC1254" s="2332">
        <v>6240</v>
      </c>
      <c r="AD1254" s="2329">
        <v>142.36853106899699</v>
      </c>
      <c r="AE1254" s="2330"/>
      <c r="AF1254" s="2334">
        <v>6240</v>
      </c>
      <c r="AG1254" s="2335">
        <f t="shared" si="44"/>
        <v>1945.8564324128261</v>
      </c>
      <c r="AH1254" s="2336"/>
      <c r="AI1254" s="2334">
        <v>6240</v>
      </c>
      <c r="AJ1254" s="2337">
        <f t="shared" si="45"/>
        <v>135.2047699900628</v>
      </c>
    </row>
    <row r="1255" spans="2:36" x14ac:dyDescent="0.25">
      <c r="B1255" s="2325">
        <v>6245</v>
      </c>
      <c r="C1255" s="2326">
        <v>1392.4309362418801</v>
      </c>
      <c r="D1255" s="2327"/>
      <c r="E1255" s="2328">
        <v>6245</v>
      </c>
      <c r="F1255" s="2329">
        <v>125.013513052325</v>
      </c>
      <c r="G1255" s="2330"/>
      <c r="H1255" s="2325">
        <v>6245</v>
      </c>
      <c r="I1255" s="2326">
        <v>953.50268425550701</v>
      </c>
      <c r="J1255" s="2331"/>
      <c r="K1255" s="2328">
        <v>6245</v>
      </c>
      <c r="L1255" s="2329">
        <v>104.274875456019</v>
      </c>
      <c r="M1255" s="2330"/>
      <c r="N1255" s="2325">
        <v>6245</v>
      </c>
      <c r="O1255" s="2326">
        <v>1598.4830278587699</v>
      </c>
      <c r="P1255" s="2331"/>
      <c r="Q1255" s="2328">
        <v>6245</v>
      </c>
      <c r="R1255" s="2329">
        <v>125.938464013173</v>
      </c>
      <c r="S1255" s="2330"/>
      <c r="T1255" s="2325">
        <v>6245</v>
      </c>
      <c r="U1255" s="2326">
        <v>3563.9243319945799</v>
      </c>
      <c r="V1255" s="2331"/>
      <c r="W1255" s="2332">
        <v>6245</v>
      </c>
      <c r="X1255" s="2329">
        <v>178.42514699372899</v>
      </c>
      <c r="Y1255" s="2330"/>
      <c r="Z1255" s="2333">
        <v>6245</v>
      </c>
      <c r="AA1255" s="2326">
        <v>2221.0148189091201</v>
      </c>
      <c r="AB1255" s="2331"/>
      <c r="AC1255" s="2332">
        <v>6245</v>
      </c>
      <c r="AD1255" s="2329">
        <v>142.37046284739199</v>
      </c>
      <c r="AE1255" s="2330"/>
      <c r="AF1255" s="2334">
        <v>6245</v>
      </c>
      <c r="AG1255" s="2335">
        <f t="shared" si="44"/>
        <v>1945.8711598519712</v>
      </c>
      <c r="AH1255" s="2336"/>
      <c r="AI1255" s="2334">
        <v>6245</v>
      </c>
      <c r="AJ1255" s="2337">
        <f t="shared" si="45"/>
        <v>135.20449247252759</v>
      </c>
    </row>
    <row r="1256" spans="2:36" x14ac:dyDescent="0.25">
      <c r="B1256" s="2325">
        <v>6250</v>
      </c>
      <c r="C1256" s="2326">
        <v>1392.4283290799899</v>
      </c>
      <c r="D1256" s="2327"/>
      <c r="E1256" s="2328">
        <v>6250</v>
      </c>
      <c r="F1256" s="2329">
        <v>125.01263130530199</v>
      </c>
      <c r="G1256" s="2330"/>
      <c r="H1256" s="2325">
        <v>6250</v>
      </c>
      <c r="I1256" s="2326">
        <v>953.49828777098605</v>
      </c>
      <c r="J1256" s="2331"/>
      <c r="K1256" s="2328">
        <v>6250</v>
      </c>
      <c r="L1256" s="2329">
        <v>104.274098423068</v>
      </c>
      <c r="M1256" s="2330"/>
      <c r="N1256" s="2325">
        <v>6250</v>
      </c>
      <c r="O1256" s="2326">
        <v>1598.4800462241101</v>
      </c>
      <c r="P1256" s="2331"/>
      <c r="Q1256" s="2328">
        <v>6250</v>
      </c>
      <c r="R1256" s="2329">
        <v>125.937630314176</v>
      </c>
      <c r="S1256" s="2330"/>
      <c r="T1256" s="2325">
        <v>6250</v>
      </c>
      <c r="U1256" s="2326">
        <v>3563.9148759680702</v>
      </c>
      <c r="V1256" s="2331"/>
      <c r="W1256" s="2332">
        <v>6250</v>
      </c>
      <c r="X1256" s="2329">
        <v>178.42432010662901</v>
      </c>
      <c r="Y1256" s="2330"/>
      <c r="Z1256" s="2333">
        <v>6250</v>
      </c>
      <c r="AA1256" s="2326">
        <v>2221.1078974124298</v>
      </c>
      <c r="AB1256" s="2331"/>
      <c r="AC1256" s="2332">
        <v>6250</v>
      </c>
      <c r="AD1256" s="2329">
        <v>142.372394625786</v>
      </c>
      <c r="AE1256" s="2330"/>
      <c r="AF1256" s="2334">
        <v>6250</v>
      </c>
      <c r="AG1256" s="2335">
        <f t="shared" si="44"/>
        <v>1945.8858872911173</v>
      </c>
      <c r="AH1256" s="2336"/>
      <c r="AI1256" s="2334">
        <v>6250</v>
      </c>
      <c r="AJ1256" s="2337">
        <f t="shared" si="45"/>
        <v>135.20421495499221</v>
      </c>
    </row>
    <row r="1257" spans="2:36" x14ac:dyDescent="0.25">
      <c r="B1257" s="2325">
        <v>6255</v>
      </c>
      <c r="C1257" s="2326">
        <v>1392.4257219181</v>
      </c>
      <c r="D1257" s="2327"/>
      <c r="E1257" s="2328">
        <v>6255</v>
      </c>
      <c r="F1257" s="2329">
        <v>125.01174955827901</v>
      </c>
      <c r="G1257" s="2330"/>
      <c r="H1257" s="2325">
        <v>6255</v>
      </c>
      <c r="I1257" s="2326">
        <v>953.49389128646499</v>
      </c>
      <c r="J1257" s="2331"/>
      <c r="K1257" s="2328">
        <v>6255</v>
      </c>
      <c r="L1257" s="2329">
        <v>104.273321390117</v>
      </c>
      <c r="M1257" s="2330"/>
      <c r="N1257" s="2325">
        <v>6255</v>
      </c>
      <c r="O1257" s="2326">
        <v>1598.47706458945</v>
      </c>
      <c r="P1257" s="2331"/>
      <c r="Q1257" s="2328">
        <v>6255</v>
      </c>
      <c r="R1257" s="2329">
        <v>125.93679661517901</v>
      </c>
      <c r="S1257" s="2330"/>
      <c r="T1257" s="2325">
        <v>6255</v>
      </c>
      <c r="U1257" s="2326">
        <v>3563.90541994156</v>
      </c>
      <c r="V1257" s="2331"/>
      <c r="W1257" s="2332">
        <v>6255</v>
      </c>
      <c r="X1257" s="2329">
        <v>178.42349321952901</v>
      </c>
      <c r="Y1257" s="2330"/>
      <c r="Z1257" s="2333">
        <v>6255</v>
      </c>
      <c r="AA1257" s="2326">
        <v>2221.2009759157399</v>
      </c>
      <c r="AB1257" s="2331"/>
      <c r="AC1257" s="2332">
        <v>6255</v>
      </c>
      <c r="AD1257" s="2329">
        <v>142.37432640418001</v>
      </c>
      <c r="AE1257" s="2330"/>
      <c r="AF1257" s="2334">
        <v>6255</v>
      </c>
      <c r="AG1257" s="2335">
        <f t="shared" si="44"/>
        <v>1945.900614730263</v>
      </c>
      <c r="AH1257" s="2336"/>
      <c r="AI1257" s="2334">
        <v>6255</v>
      </c>
      <c r="AJ1257" s="2337">
        <f t="shared" si="45"/>
        <v>135.2039374374568</v>
      </c>
    </row>
    <row r="1258" spans="2:36" x14ac:dyDescent="0.25">
      <c r="B1258" s="2325">
        <v>6260</v>
      </c>
      <c r="C1258" s="2326">
        <v>1392.42311475621</v>
      </c>
      <c r="D1258" s="2327"/>
      <c r="E1258" s="2328">
        <v>6260</v>
      </c>
      <c r="F1258" s="2329">
        <v>125.01086781125601</v>
      </c>
      <c r="G1258" s="2330"/>
      <c r="H1258" s="2325">
        <v>6260</v>
      </c>
      <c r="I1258" s="2326">
        <v>953.48949480194403</v>
      </c>
      <c r="J1258" s="2331"/>
      <c r="K1258" s="2328">
        <v>6260</v>
      </c>
      <c r="L1258" s="2329">
        <v>104.272544357166</v>
      </c>
      <c r="M1258" s="2330"/>
      <c r="N1258" s="2325">
        <v>6260</v>
      </c>
      <c r="O1258" s="2326">
        <v>1598.47408295479</v>
      </c>
      <c r="P1258" s="2331"/>
      <c r="Q1258" s="2328">
        <v>6260</v>
      </c>
      <c r="R1258" s="2329">
        <v>125.93596291618201</v>
      </c>
      <c r="S1258" s="2330"/>
      <c r="T1258" s="2325">
        <v>6260</v>
      </c>
      <c r="U1258" s="2326">
        <v>3563.8959639150498</v>
      </c>
      <c r="V1258" s="2331"/>
      <c r="W1258" s="2332">
        <v>6260</v>
      </c>
      <c r="X1258" s="2329">
        <v>178.422666332429</v>
      </c>
      <c r="Y1258" s="2330"/>
      <c r="Z1258" s="2333">
        <v>6260</v>
      </c>
      <c r="AA1258" s="2326">
        <v>2221.2940544190501</v>
      </c>
      <c r="AB1258" s="2331"/>
      <c r="AC1258" s="2332">
        <v>6260</v>
      </c>
      <c r="AD1258" s="2329">
        <v>142.37625818257399</v>
      </c>
      <c r="AE1258" s="2330"/>
      <c r="AF1258" s="2334">
        <v>6260</v>
      </c>
      <c r="AG1258" s="2335">
        <f t="shared" si="44"/>
        <v>1945.9153421694089</v>
      </c>
      <c r="AH1258" s="2336"/>
      <c r="AI1258" s="2334">
        <v>6260</v>
      </c>
      <c r="AJ1258" s="2337">
        <f t="shared" si="45"/>
        <v>135.20365991992139</v>
      </c>
    </row>
    <row r="1259" spans="2:36" x14ac:dyDescent="0.25">
      <c r="B1259" s="2325">
        <v>6265</v>
      </c>
      <c r="C1259" s="2326">
        <v>1392.42050759432</v>
      </c>
      <c r="D1259" s="2327"/>
      <c r="E1259" s="2328">
        <v>6265</v>
      </c>
      <c r="F1259" s="2329">
        <v>125.009986064233</v>
      </c>
      <c r="G1259" s="2330"/>
      <c r="H1259" s="2325">
        <v>6265</v>
      </c>
      <c r="I1259" s="2326">
        <v>953.48509831742399</v>
      </c>
      <c r="J1259" s="2331"/>
      <c r="K1259" s="2328">
        <v>6265</v>
      </c>
      <c r="L1259" s="2329">
        <v>104.27176732421501</v>
      </c>
      <c r="M1259" s="2330"/>
      <c r="N1259" s="2325">
        <v>6265</v>
      </c>
      <c r="O1259" s="2326">
        <v>1598.4711013201299</v>
      </c>
      <c r="P1259" s="2331"/>
      <c r="Q1259" s="2328">
        <v>6265</v>
      </c>
      <c r="R1259" s="2329">
        <v>125.93512921718499</v>
      </c>
      <c r="S1259" s="2330"/>
      <c r="T1259" s="2325">
        <v>6265</v>
      </c>
      <c r="U1259" s="2326">
        <v>3563.8865078885401</v>
      </c>
      <c r="V1259" s="2331"/>
      <c r="W1259" s="2332">
        <v>6265</v>
      </c>
      <c r="X1259" s="2329">
        <v>178.421839445329</v>
      </c>
      <c r="Y1259" s="2330"/>
      <c r="Z1259" s="2333">
        <v>6265</v>
      </c>
      <c r="AA1259" s="2326">
        <v>2221.3871329223598</v>
      </c>
      <c r="AB1259" s="2331"/>
      <c r="AC1259" s="2332">
        <v>6265</v>
      </c>
      <c r="AD1259" s="2329">
        <v>142.378189960968</v>
      </c>
      <c r="AE1259" s="2330"/>
      <c r="AF1259" s="2334">
        <v>6265</v>
      </c>
      <c r="AG1259" s="2335">
        <f t="shared" si="44"/>
        <v>1945.930069608555</v>
      </c>
      <c r="AH1259" s="2336"/>
      <c r="AI1259" s="2334">
        <v>6265</v>
      </c>
      <c r="AJ1259" s="2337">
        <f t="shared" si="45"/>
        <v>135.20338240238601</v>
      </c>
    </row>
    <row r="1260" spans="2:36" x14ac:dyDescent="0.25">
      <c r="B1260" s="2325">
        <v>6270</v>
      </c>
      <c r="C1260" s="2326">
        <v>1392.4179004324301</v>
      </c>
      <c r="D1260" s="2327"/>
      <c r="E1260" s="2328">
        <v>6270</v>
      </c>
      <c r="F1260" s="2329">
        <v>125.00910431721</v>
      </c>
      <c r="G1260" s="2330"/>
      <c r="H1260" s="2325">
        <v>6270</v>
      </c>
      <c r="I1260" s="2326">
        <v>953.48070183290304</v>
      </c>
      <c r="J1260" s="2331"/>
      <c r="K1260" s="2328">
        <v>6270</v>
      </c>
      <c r="L1260" s="2329">
        <v>104.270990291264</v>
      </c>
      <c r="M1260" s="2330"/>
      <c r="N1260" s="2325">
        <v>6270</v>
      </c>
      <c r="O1260" s="2326">
        <v>1598.4681196854699</v>
      </c>
      <c r="P1260" s="2331"/>
      <c r="Q1260" s="2328">
        <v>6270</v>
      </c>
      <c r="R1260" s="2329">
        <v>125.93429551818799</v>
      </c>
      <c r="S1260" s="2330"/>
      <c r="T1260" s="2325">
        <v>6270</v>
      </c>
      <c r="U1260" s="2326">
        <v>3563.8770518620299</v>
      </c>
      <c r="V1260" s="2331"/>
      <c r="W1260" s="2332">
        <v>6270</v>
      </c>
      <c r="X1260" s="2329">
        <v>178.42101255822899</v>
      </c>
      <c r="Y1260" s="2330"/>
      <c r="Z1260" s="2333">
        <v>6270</v>
      </c>
      <c r="AA1260" s="2326">
        <v>2221.4802114256699</v>
      </c>
      <c r="AB1260" s="2331"/>
      <c r="AC1260" s="2332">
        <v>6270</v>
      </c>
      <c r="AD1260" s="2329">
        <v>142.38012173936201</v>
      </c>
      <c r="AE1260" s="2330"/>
      <c r="AF1260" s="2334">
        <v>6270</v>
      </c>
      <c r="AG1260" s="2335">
        <f t="shared" si="44"/>
        <v>1945.9447970477006</v>
      </c>
      <c r="AH1260" s="2336"/>
      <c r="AI1260" s="2334">
        <v>6270</v>
      </c>
      <c r="AJ1260" s="2337">
        <f t="shared" si="45"/>
        <v>135.2031048848506</v>
      </c>
    </row>
    <row r="1261" spans="2:36" x14ac:dyDescent="0.25">
      <c r="B1261" s="2325">
        <v>6275</v>
      </c>
      <c r="C1261" s="2326">
        <v>1392.4152932705399</v>
      </c>
      <c r="D1261" s="2327"/>
      <c r="E1261" s="2328">
        <v>6275</v>
      </c>
      <c r="F1261" s="2329">
        <v>125.008222570187</v>
      </c>
      <c r="G1261" s="2330"/>
      <c r="H1261" s="2325">
        <v>6275</v>
      </c>
      <c r="I1261" s="2326">
        <v>953.47630534838197</v>
      </c>
      <c r="J1261" s="2331"/>
      <c r="K1261" s="2328">
        <v>6275</v>
      </c>
      <c r="L1261" s="2329">
        <v>104.27021325831301</v>
      </c>
      <c r="M1261" s="2330"/>
      <c r="N1261" s="2325">
        <v>6275</v>
      </c>
      <c r="O1261" s="2326">
        <v>1598.4651380508101</v>
      </c>
      <c r="P1261" s="2331"/>
      <c r="Q1261" s="2328">
        <v>6275</v>
      </c>
      <c r="R1261" s="2329">
        <v>125.933461819191</v>
      </c>
      <c r="S1261" s="2330"/>
      <c r="T1261" s="2325">
        <v>6275</v>
      </c>
      <c r="U1261" s="2326">
        <v>3563.8675958355202</v>
      </c>
      <c r="V1261" s="2331"/>
      <c r="W1261" s="2332">
        <v>6275</v>
      </c>
      <c r="X1261" s="2329">
        <v>178.42018567112899</v>
      </c>
      <c r="Y1261" s="2330"/>
      <c r="Z1261" s="2333">
        <v>6275</v>
      </c>
      <c r="AA1261" s="2326">
        <v>2221.5732899289801</v>
      </c>
      <c r="AB1261" s="2331"/>
      <c r="AC1261" s="2332">
        <v>6275</v>
      </c>
      <c r="AD1261" s="2329">
        <v>142.38205351775599</v>
      </c>
      <c r="AE1261" s="2330"/>
      <c r="AF1261" s="2334">
        <v>6275</v>
      </c>
      <c r="AG1261" s="2335">
        <f t="shared" si="44"/>
        <v>1945.9595244868462</v>
      </c>
      <c r="AH1261" s="2336"/>
      <c r="AI1261" s="2334">
        <v>6275</v>
      </c>
      <c r="AJ1261" s="2337">
        <f t="shared" si="45"/>
        <v>135.20282736731519</v>
      </c>
    </row>
    <row r="1262" spans="2:36" x14ac:dyDescent="0.25">
      <c r="B1262" s="2325">
        <v>6280</v>
      </c>
      <c r="C1262" s="2326">
        <v>1392.41268610865</v>
      </c>
      <c r="D1262" s="2327"/>
      <c r="E1262" s="2328">
        <v>6280</v>
      </c>
      <c r="F1262" s="2329">
        <v>125.007340823164</v>
      </c>
      <c r="G1262" s="2330"/>
      <c r="H1262" s="2325">
        <v>6280</v>
      </c>
      <c r="I1262" s="2326">
        <v>953.47190886386102</v>
      </c>
      <c r="J1262" s="2331"/>
      <c r="K1262" s="2328">
        <v>6280</v>
      </c>
      <c r="L1262" s="2329">
        <v>104.269436225362</v>
      </c>
      <c r="M1262" s="2330"/>
      <c r="N1262" s="2325">
        <v>6280</v>
      </c>
      <c r="O1262" s="2326">
        <v>1598.46215641615</v>
      </c>
      <c r="P1262" s="2331"/>
      <c r="Q1262" s="2328">
        <v>6280</v>
      </c>
      <c r="R1262" s="2329">
        <v>125.932628120194</v>
      </c>
      <c r="S1262" s="2330"/>
      <c r="T1262" s="2325">
        <v>6280</v>
      </c>
      <c r="U1262" s="2326">
        <v>3563.85813980902</v>
      </c>
      <c r="V1262" s="2331"/>
      <c r="W1262" s="2332">
        <v>6280</v>
      </c>
      <c r="X1262" s="2329">
        <v>178.41935878402899</v>
      </c>
      <c r="Y1262" s="2330"/>
      <c r="Z1262" s="2333">
        <v>6280</v>
      </c>
      <c r="AA1262" s="2326">
        <v>2221.6663684322898</v>
      </c>
      <c r="AB1262" s="2331"/>
      <c r="AC1262" s="2332">
        <v>6280</v>
      </c>
      <c r="AD1262" s="2329">
        <v>142.38398529615</v>
      </c>
      <c r="AE1262" s="2330"/>
      <c r="AF1262" s="2334">
        <v>6280</v>
      </c>
      <c r="AG1262" s="2335">
        <f t="shared" si="44"/>
        <v>1945.9742519259939</v>
      </c>
      <c r="AH1262" s="2336"/>
      <c r="AI1262" s="2334">
        <v>6280</v>
      </c>
      <c r="AJ1262" s="2337">
        <f t="shared" si="45"/>
        <v>135.20254984977981</v>
      </c>
    </row>
    <row r="1263" spans="2:36" x14ac:dyDescent="0.25">
      <c r="B1263" s="2325">
        <v>6285</v>
      </c>
      <c r="C1263" s="2326">
        <v>1392.41007894676</v>
      </c>
      <c r="D1263" s="2327"/>
      <c r="E1263" s="2328">
        <v>6285</v>
      </c>
      <c r="F1263" s="2329">
        <v>125.006459076141</v>
      </c>
      <c r="G1263" s="2330"/>
      <c r="H1263" s="2325">
        <v>6285</v>
      </c>
      <c r="I1263" s="2326">
        <v>953.46751237933995</v>
      </c>
      <c r="J1263" s="2331"/>
      <c r="K1263" s="2328">
        <v>6285</v>
      </c>
      <c r="L1263" s="2329">
        <v>104.26865919241099</v>
      </c>
      <c r="M1263" s="2330"/>
      <c r="N1263" s="2325">
        <v>6285</v>
      </c>
      <c r="O1263" s="2326">
        <v>1598.45917478149</v>
      </c>
      <c r="P1263" s="2331"/>
      <c r="Q1263" s="2328">
        <v>6285</v>
      </c>
      <c r="R1263" s="2329">
        <v>125.931794421197</v>
      </c>
      <c r="S1263" s="2330"/>
      <c r="T1263" s="2325">
        <v>6285</v>
      </c>
      <c r="U1263" s="2326">
        <v>3563.8486837825099</v>
      </c>
      <c r="V1263" s="2331"/>
      <c r="W1263" s="2332">
        <v>6285</v>
      </c>
      <c r="X1263" s="2329">
        <v>178.41853189692901</v>
      </c>
      <c r="Y1263" s="2330"/>
      <c r="Z1263" s="2333">
        <v>6285</v>
      </c>
      <c r="AA1263" s="2326">
        <v>2221.7594469356</v>
      </c>
      <c r="AB1263" s="2331"/>
      <c r="AC1263" s="2332">
        <v>6285</v>
      </c>
      <c r="AD1263" s="2329">
        <v>142.38591707454401</v>
      </c>
      <c r="AE1263" s="2330"/>
      <c r="AF1263" s="2334">
        <v>6285</v>
      </c>
      <c r="AG1263" s="2335">
        <f t="shared" si="44"/>
        <v>1945.9889793651396</v>
      </c>
      <c r="AH1263" s="2336"/>
      <c r="AI1263" s="2334">
        <v>6285</v>
      </c>
      <c r="AJ1263" s="2337">
        <f t="shared" si="45"/>
        <v>135.20227233224441</v>
      </c>
    </row>
    <row r="1264" spans="2:36" x14ac:dyDescent="0.25">
      <c r="B1264" s="2325">
        <v>6290</v>
      </c>
      <c r="C1264" s="2326">
        <v>1392.40747178487</v>
      </c>
      <c r="D1264" s="2327"/>
      <c r="E1264" s="2328">
        <v>6290</v>
      </c>
      <c r="F1264" s="2329">
        <v>125.005577329118</v>
      </c>
      <c r="G1264" s="2330"/>
      <c r="H1264" s="2325">
        <v>6290</v>
      </c>
      <c r="I1264" s="2326">
        <v>953.463115894819</v>
      </c>
      <c r="J1264" s="2331"/>
      <c r="K1264" s="2328">
        <v>6290</v>
      </c>
      <c r="L1264" s="2329">
        <v>104.26788215946</v>
      </c>
      <c r="M1264" s="2330"/>
      <c r="N1264" s="2325">
        <v>6290</v>
      </c>
      <c r="O1264" s="2326">
        <v>1598.4561931468299</v>
      </c>
      <c r="P1264" s="2331"/>
      <c r="Q1264" s="2328">
        <v>6290</v>
      </c>
      <c r="R1264" s="2329">
        <v>125.9309607222</v>
      </c>
      <c r="S1264" s="2330"/>
      <c r="T1264" s="2325">
        <v>6290</v>
      </c>
      <c r="U1264" s="2326">
        <v>3563.8392277560001</v>
      </c>
      <c r="V1264" s="2331"/>
      <c r="W1264" s="2332">
        <v>6290</v>
      </c>
      <c r="X1264" s="2329">
        <v>178.41770500982901</v>
      </c>
      <c r="Y1264" s="2330"/>
      <c r="Z1264" s="2333">
        <v>6290</v>
      </c>
      <c r="AA1264" s="2326">
        <v>2221.8525254389101</v>
      </c>
      <c r="AB1264" s="2331"/>
      <c r="AC1264" s="2332">
        <v>6290</v>
      </c>
      <c r="AD1264" s="2329">
        <v>142.38784885293799</v>
      </c>
      <c r="AE1264" s="2330"/>
      <c r="AF1264" s="2334">
        <v>6290</v>
      </c>
      <c r="AG1264" s="2335">
        <f t="shared" si="44"/>
        <v>1946.0037068042857</v>
      </c>
      <c r="AH1264" s="2336"/>
      <c r="AI1264" s="2334">
        <v>6290</v>
      </c>
      <c r="AJ1264" s="2337">
        <f t="shared" si="45"/>
        <v>135.201994814709</v>
      </c>
    </row>
    <row r="1265" spans="2:36" x14ac:dyDescent="0.25">
      <c r="B1265" s="2325">
        <v>6295</v>
      </c>
      <c r="C1265" s="2326">
        <v>1392.4048646229801</v>
      </c>
      <c r="D1265" s="2327"/>
      <c r="E1265" s="2328">
        <v>6295</v>
      </c>
      <c r="F1265" s="2329">
        <v>125.004695582095</v>
      </c>
      <c r="G1265" s="2330"/>
      <c r="H1265" s="2325">
        <v>6295</v>
      </c>
      <c r="I1265" s="2326">
        <v>953.45871941029804</v>
      </c>
      <c r="J1265" s="2331"/>
      <c r="K1265" s="2328">
        <v>6295</v>
      </c>
      <c r="L1265" s="2329">
        <v>104.26710512650899</v>
      </c>
      <c r="M1265" s="2330"/>
      <c r="N1265" s="2325">
        <v>6295</v>
      </c>
      <c r="O1265" s="2326">
        <v>1598.4532115121699</v>
      </c>
      <c r="P1265" s="2331"/>
      <c r="Q1265" s="2328">
        <v>6295</v>
      </c>
      <c r="R1265" s="2329">
        <v>125.930127023203</v>
      </c>
      <c r="S1265" s="2330"/>
      <c r="T1265" s="2325">
        <v>6295</v>
      </c>
      <c r="U1265" s="2326">
        <v>3563.8297717294899</v>
      </c>
      <c r="V1265" s="2331"/>
      <c r="W1265" s="2332">
        <v>6295</v>
      </c>
      <c r="X1265" s="2329">
        <v>178.416878122729</v>
      </c>
      <c r="Y1265" s="2330"/>
      <c r="Z1265" s="2333">
        <v>6295</v>
      </c>
      <c r="AA1265" s="2326">
        <v>2221.9456039422198</v>
      </c>
      <c r="AB1265" s="2331"/>
      <c r="AC1265" s="2332">
        <v>6295</v>
      </c>
      <c r="AD1265" s="2329">
        <v>142.389780631332</v>
      </c>
      <c r="AE1265" s="2330"/>
      <c r="AF1265" s="2334">
        <v>6295</v>
      </c>
      <c r="AG1265" s="2335">
        <f t="shared" si="44"/>
        <v>1946.0184342434318</v>
      </c>
      <c r="AH1265" s="2336"/>
      <c r="AI1265" s="2334">
        <v>6295</v>
      </c>
      <c r="AJ1265" s="2337">
        <f t="shared" si="45"/>
        <v>135.20171729717362</v>
      </c>
    </row>
    <row r="1266" spans="2:36" x14ac:dyDescent="0.25">
      <c r="B1266" s="2325">
        <v>6300</v>
      </c>
      <c r="C1266" s="2326">
        <v>1392.4022574610899</v>
      </c>
      <c r="D1266" s="2327"/>
      <c r="E1266" s="2328">
        <v>6300</v>
      </c>
      <c r="F1266" s="2329">
        <v>125.00381383507199</v>
      </c>
      <c r="G1266" s="2330"/>
      <c r="H1266" s="2325">
        <v>6300</v>
      </c>
      <c r="I1266" s="2326">
        <v>953.45432292577698</v>
      </c>
      <c r="J1266" s="2331"/>
      <c r="K1266" s="2328">
        <v>6300</v>
      </c>
      <c r="L1266" s="2329">
        <v>104.266328093558</v>
      </c>
      <c r="M1266" s="2330"/>
      <c r="N1266" s="2325">
        <v>6300</v>
      </c>
      <c r="O1266" s="2326">
        <v>1598.4502298775101</v>
      </c>
      <c r="P1266" s="2331"/>
      <c r="Q1266" s="2328">
        <v>6300</v>
      </c>
      <c r="R1266" s="2329">
        <v>125.929293324206</v>
      </c>
      <c r="S1266" s="2330"/>
      <c r="T1266" s="2325">
        <v>6300</v>
      </c>
      <c r="U1266" s="2326">
        <v>3563.8203157029802</v>
      </c>
      <c r="V1266" s="2331"/>
      <c r="W1266" s="2332">
        <v>6300</v>
      </c>
      <c r="X1266" s="2329">
        <v>178.416051235629</v>
      </c>
      <c r="Y1266" s="2330"/>
      <c r="Z1266" s="2333">
        <v>6300</v>
      </c>
      <c r="AA1266" s="2326">
        <v>2222.03868244553</v>
      </c>
      <c r="AB1266" s="2331"/>
      <c r="AC1266" s="2332">
        <v>6300</v>
      </c>
      <c r="AD1266" s="2329">
        <v>142.39171240972601</v>
      </c>
      <c r="AE1266" s="2330"/>
      <c r="AF1266" s="2334">
        <v>6300</v>
      </c>
      <c r="AG1266" s="2335">
        <f t="shared" si="44"/>
        <v>1946.0331616825774</v>
      </c>
      <c r="AH1266" s="2336"/>
      <c r="AI1266" s="2334">
        <v>6300</v>
      </c>
      <c r="AJ1266" s="2337">
        <f t="shared" si="45"/>
        <v>135.20143977963818</v>
      </c>
    </row>
    <row r="1267" spans="2:36" x14ac:dyDescent="0.25">
      <c r="B1267" s="2325">
        <v>6305</v>
      </c>
      <c r="C1267" s="2326">
        <v>1392.3996502991999</v>
      </c>
      <c r="D1267" s="2327"/>
      <c r="E1267" s="2328">
        <v>6305</v>
      </c>
      <c r="F1267" s="2329">
        <v>125.00293208804899</v>
      </c>
      <c r="G1267" s="2330"/>
      <c r="H1267" s="2325">
        <v>6305</v>
      </c>
      <c r="I1267" s="2326">
        <v>953.44992644125603</v>
      </c>
      <c r="J1267" s="2331"/>
      <c r="K1267" s="2328">
        <v>6305</v>
      </c>
      <c r="L1267" s="2329">
        <v>104.265551060607</v>
      </c>
      <c r="M1267" s="2330"/>
      <c r="N1267" s="2325">
        <v>6305</v>
      </c>
      <c r="O1267" s="2326">
        <v>1598.44724824285</v>
      </c>
      <c r="P1267" s="2331"/>
      <c r="Q1267" s="2328">
        <v>6305</v>
      </c>
      <c r="R1267" s="2329">
        <v>125.928459625209</v>
      </c>
      <c r="S1267" s="2330"/>
      <c r="T1267" s="2325">
        <v>6305</v>
      </c>
      <c r="U1267" s="2326">
        <v>3563.81085967647</v>
      </c>
      <c r="V1267" s="2331"/>
      <c r="W1267" s="2332">
        <v>6305</v>
      </c>
      <c r="X1267" s="2329">
        <v>178.41522434852899</v>
      </c>
      <c r="Y1267" s="2330"/>
      <c r="Z1267" s="2333">
        <v>6305</v>
      </c>
      <c r="AA1267" s="2326">
        <v>2222.1317609488401</v>
      </c>
      <c r="AB1267" s="2331"/>
      <c r="AC1267" s="2332">
        <v>6305</v>
      </c>
      <c r="AD1267" s="2329">
        <v>142.39364418811999</v>
      </c>
      <c r="AE1267" s="2330"/>
      <c r="AF1267" s="2334">
        <v>6305</v>
      </c>
      <c r="AG1267" s="2335">
        <f t="shared" si="44"/>
        <v>1946.0478891217233</v>
      </c>
      <c r="AH1267" s="2336"/>
      <c r="AI1267" s="2334">
        <v>6305</v>
      </c>
      <c r="AJ1267" s="2337">
        <f t="shared" si="45"/>
        <v>135.2011622621028</v>
      </c>
    </row>
    <row r="1268" spans="2:36" x14ac:dyDescent="0.25">
      <c r="B1268" s="2325">
        <v>6310</v>
      </c>
      <c r="C1268" s="2326">
        <v>1392.39704313731</v>
      </c>
      <c r="D1268" s="2327"/>
      <c r="E1268" s="2328">
        <v>6310</v>
      </c>
      <c r="F1268" s="2329">
        <v>125.00205034102601</v>
      </c>
      <c r="G1268" s="2330"/>
      <c r="H1268" s="2325">
        <v>6310</v>
      </c>
      <c r="I1268" s="2326">
        <v>953.44552995673496</v>
      </c>
      <c r="J1268" s="2331"/>
      <c r="K1268" s="2328">
        <v>6310</v>
      </c>
      <c r="L1268" s="2329">
        <v>104.264774027656</v>
      </c>
      <c r="M1268" s="2330"/>
      <c r="N1268" s="2325">
        <v>6310</v>
      </c>
      <c r="O1268" s="2326">
        <v>1598.44426660819</v>
      </c>
      <c r="P1268" s="2331"/>
      <c r="Q1268" s="2328">
        <v>6310</v>
      </c>
      <c r="R1268" s="2329">
        <v>125.927625926212</v>
      </c>
      <c r="S1268" s="2330"/>
      <c r="T1268" s="2325">
        <v>6310</v>
      </c>
      <c r="U1268" s="2326">
        <v>3563.8014036499599</v>
      </c>
      <c r="V1268" s="2331"/>
      <c r="W1268" s="2332">
        <v>6310</v>
      </c>
      <c r="X1268" s="2329">
        <v>178.41439746142899</v>
      </c>
      <c r="Y1268" s="2330"/>
      <c r="Z1268" s="2333">
        <v>6310</v>
      </c>
      <c r="AA1268" s="2326">
        <v>2222.2248394521498</v>
      </c>
      <c r="AB1268" s="2331"/>
      <c r="AC1268" s="2332">
        <v>6310</v>
      </c>
      <c r="AD1268" s="2329">
        <v>142.395575966514</v>
      </c>
      <c r="AE1268" s="2330"/>
      <c r="AF1268" s="2334">
        <v>6310</v>
      </c>
      <c r="AG1268" s="2335">
        <f t="shared" si="44"/>
        <v>1946.0626165608689</v>
      </c>
      <c r="AH1268" s="2336"/>
      <c r="AI1268" s="2334">
        <v>6310</v>
      </c>
      <c r="AJ1268" s="2337">
        <f t="shared" si="45"/>
        <v>135.20088474456742</v>
      </c>
    </row>
    <row r="1269" spans="2:36" x14ac:dyDescent="0.25">
      <c r="B1269" s="2325">
        <v>6315</v>
      </c>
      <c r="C1269" s="2326">
        <v>1392.39443597542</v>
      </c>
      <c r="D1269" s="2327"/>
      <c r="E1269" s="2328">
        <v>6315</v>
      </c>
      <c r="F1269" s="2329">
        <v>125.001168594003</v>
      </c>
      <c r="G1269" s="2330"/>
      <c r="H1269" s="2325">
        <v>6315</v>
      </c>
      <c r="I1269" s="2326">
        <v>953.44113347221401</v>
      </c>
      <c r="J1269" s="2331"/>
      <c r="K1269" s="2328">
        <v>6315</v>
      </c>
      <c r="L1269" s="2329">
        <v>104.263996994705</v>
      </c>
      <c r="M1269" s="2330"/>
      <c r="N1269" s="2325">
        <v>6315</v>
      </c>
      <c r="O1269" s="2326">
        <v>1598.4412849735299</v>
      </c>
      <c r="P1269" s="2331"/>
      <c r="Q1269" s="2328">
        <v>6315</v>
      </c>
      <c r="R1269" s="2329">
        <v>125.926792227215</v>
      </c>
      <c r="S1269" s="2330"/>
      <c r="T1269" s="2325">
        <v>6315</v>
      </c>
      <c r="U1269" s="2326">
        <v>3563.7919476234501</v>
      </c>
      <c r="V1269" s="2331"/>
      <c r="W1269" s="2332">
        <v>6315</v>
      </c>
      <c r="X1269" s="2329">
        <v>178.41357057432899</v>
      </c>
      <c r="Y1269" s="2330"/>
      <c r="Z1269" s="2333">
        <v>6315</v>
      </c>
      <c r="AA1269" s="2326">
        <v>2222.31791795546</v>
      </c>
      <c r="AB1269" s="2331"/>
      <c r="AC1269" s="2332">
        <v>6315</v>
      </c>
      <c r="AD1269" s="2329">
        <v>142.39750774490801</v>
      </c>
      <c r="AE1269" s="2330"/>
      <c r="AF1269" s="2334">
        <v>6315</v>
      </c>
      <c r="AG1269" s="2335">
        <f t="shared" si="44"/>
        <v>1946.077344000015</v>
      </c>
      <c r="AH1269" s="2336"/>
      <c r="AI1269" s="2334">
        <v>6315</v>
      </c>
      <c r="AJ1269" s="2337">
        <f t="shared" si="45"/>
        <v>135.20060722703198</v>
      </c>
    </row>
    <row r="1270" spans="2:36" x14ac:dyDescent="0.25">
      <c r="B1270" s="2325">
        <v>6320</v>
      </c>
      <c r="C1270" s="2326">
        <v>1392.3918288135301</v>
      </c>
      <c r="D1270" s="2327"/>
      <c r="E1270" s="2328">
        <v>6320</v>
      </c>
      <c r="F1270" s="2329">
        <v>125.00028684698</v>
      </c>
      <c r="G1270" s="2330"/>
      <c r="H1270" s="2325">
        <v>6320</v>
      </c>
      <c r="I1270" s="2326">
        <v>953.43673698769305</v>
      </c>
      <c r="J1270" s="2331"/>
      <c r="K1270" s="2328">
        <v>6320</v>
      </c>
      <c r="L1270" s="2329">
        <v>104.263219961754</v>
      </c>
      <c r="M1270" s="2330"/>
      <c r="N1270" s="2325">
        <v>6320</v>
      </c>
      <c r="O1270" s="2326">
        <v>1598.4383033388699</v>
      </c>
      <c r="P1270" s="2331"/>
      <c r="Q1270" s="2328">
        <v>6320</v>
      </c>
      <c r="R1270" s="2329">
        <v>125.925958528218</v>
      </c>
      <c r="S1270" s="2330"/>
      <c r="T1270" s="2325">
        <v>6320</v>
      </c>
      <c r="U1270" s="2326">
        <v>3563.78249159694</v>
      </c>
      <c r="V1270" s="2331"/>
      <c r="W1270" s="2332">
        <v>6320</v>
      </c>
      <c r="X1270" s="2329">
        <v>178.41274368722901</v>
      </c>
      <c r="Y1270" s="2330"/>
      <c r="Z1270" s="2333">
        <v>6320</v>
      </c>
      <c r="AA1270" s="2326">
        <v>2222.4109964587701</v>
      </c>
      <c r="AB1270" s="2331"/>
      <c r="AC1270" s="2332">
        <v>6320</v>
      </c>
      <c r="AD1270" s="2329">
        <v>142.39943952330199</v>
      </c>
      <c r="AE1270" s="2330"/>
      <c r="AF1270" s="2334">
        <v>6320</v>
      </c>
      <c r="AG1270" s="2335">
        <f t="shared" si="44"/>
        <v>1946.0920714391607</v>
      </c>
      <c r="AH1270" s="2336"/>
      <c r="AI1270" s="2334">
        <v>6320</v>
      </c>
      <c r="AJ1270" s="2337">
        <f t="shared" si="45"/>
        <v>135.20032970949663</v>
      </c>
    </row>
    <row r="1271" spans="2:36" x14ac:dyDescent="0.25">
      <c r="B1271" s="2325">
        <v>6325</v>
      </c>
      <c r="C1271" s="2326">
        <v>1392.3892216516399</v>
      </c>
      <c r="D1271" s="2327"/>
      <c r="E1271" s="2328">
        <v>6325</v>
      </c>
      <c r="F1271" s="2329">
        <v>124.999405099957</v>
      </c>
      <c r="G1271" s="2330"/>
      <c r="H1271" s="2325">
        <v>6325</v>
      </c>
      <c r="I1271" s="2326">
        <v>953.43234050317199</v>
      </c>
      <c r="J1271" s="2331"/>
      <c r="K1271" s="2328">
        <v>6325</v>
      </c>
      <c r="L1271" s="2329">
        <v>104.262442928803</v>
      </c>
      <c r="M1271" s="2330"/>
      <c r="N1271" s="2325">
        <v>6325</v>
      </c>
      <c r="O1271" s="2326">
        <v>1598.4353217042101</v>
      </c>
      <c r="P1271" s="2331"/>
      <c r="Q1271" s="2328">
        <v>6325</v>
      </c>
      <c r="R1271" s="2329">
        <v>125.92512482922101</v>
      </c>
      <c r="S1271" s="2330"/>
      <c r="T1271" s="2325">
        <v>6325</v>
      </c>
      <c r="U1271" s="2326">
        <v>3563.7730355704298</v>
      </c>
      <c r="V1271" s="2331"/>
      <c r="W1271" s="2332">
        <v>6325</v>
      </c>
      <c r="X1271" s="2329">
        <v>178.41191680012901</v>
      </c>
      <c r="Y1271" s="2330"/>
      <c r="Z1271" s="2333">
        <v>6325</v>
      </c>
      <c r="AA1271" s="2326">
        <v>2222.5040749620798</v>
      </c>
      <c r="AB1271" s="2331"/>
      <c r="AC1271" s="2332">
        <v>6325</v>
      </c>
      <c r="AD1271" s="2329">
        <v>142.401371301696</v>
      </c>
      <c r="AE1271" s="2330"/>
      <c r="AF1271" s="2334">
        <v>6325</v>
      </c>
      <c r="AG1271" s="2335">
        <f t="shared" si="44"/>
        <v>1946.1067988783063</v>
      </c>
      <c r="AH1271" s="2336"/>
      <c r="AI1271" s="2334">
        <v>6325</v>
      </c>
      <c r="AJ1271" s="2337">
        <f t="shared" si="45"/>
        <v>135.20005219196122</v>
      </c>
    </row>
    <row r="1272" spans="2:36" x14ac:dyDescent="0.25">
      <c r="B1272" s="2325">
        <v>6330</v>
      </c>
      <c r="C1272" s="2326">
        <v>1392.3866144897499</v>
      </c>
      <c r="D1272" s="2327"/>
      <c r="E1272" s="2328">
        <v>6330</v>
      </c>
      <c r="F1272" s="2329">
        <v>124.998523352934</v>
      </c>
      <c r="G1272" s="2330"/>
      <c r="H1272" s="2325">
        <v>6330</v>
      </c>
      <c r="I1272" s="2326">
        <v>953.42794401865103</v>
      </c>
      <c r="J1272" s="2331"/>
      <c r="K1272" s="2328">
        <v>6330</v>
      </c>
      <c r="L1272" s="2329">
        <v>104.261665895852</v>
      </c>
      <c r="M1272" s="2330"/>
      <c r="N1272" s="2325">
        <v>6330</v>
      </c>
      <c r="O1272" s="2326">
        <v>1598.43234006955</v>
      </c>
      <c r="P1272" s="2331"/>
      <c r="Q1272" s="2328">
        <v>6330</v>
      </c>
      <c r="R1272" s="2329">
        <v>125.92429113022401</v>
      </c>
      <c r="S1272" s="2330"/>
      <c r="T1272" s="2325">
        <v>6330</v>
      </c>
      <c r="U1272" s="2326">
        <v>3563.7635795439201</v>
      </c>
      <c r="V1272" s="2331"/>
      <c r="W1272" s="2332">
        <v>6330</v>
      </c>
      <c r="X1272" s="2329">
        <v>178.411089913029</v>
      </c>
      <c r="Y1272" s="2330"/>
      <c r="Z1272" s="2333">
        <v>6330</v>
      </c>
      <c r="AA1272" s="2326">
        <v>2222.59715346539</v>
      </c>
      <c r="AB1272" s="2331"/>
      <c r="AC1272" s="2332">
        <v>6330</v>
      </c>
      <c r="AD1272" s="2329">
        <v>142.40330308009001</v>
      </c>
      <c r="AE1272" s="2330"/>
      <c r="AF1272" s="2334">
        <v>6330</v>
      </c>
      <c r="AG1272" s="2335">
        <f t="shared" si="44"/>
        <v>1946.1215263174522</v>
      </c>
      <c r="AH1272" s="2336"/>
      <c r="AI1272" s="2334">
        <v>6330</v>
      </c>
      <c r="AJ1272" s="2337">
        <f t="shared" si="45"/>
        <v>135.19977467442578</v>
      </c>
    </row>
    <row r="1273" spans="2:36" x14ac:dyDescent="0.25">
      <c r="B1273" s="2325">
        <v>6335</v>
      </c>
      <c r="C1273" s="2326">
        <v>1392.38400732786</v>
      </c>
      <c r="D1273" s="2327"/>
      <c r="E1273" s="2328">
        <v>6335</v>
      </c>
      <c r="F1273" s="2329">
        <v>124.997641605911</v>
      </c>
      <c r="G1273" s="2330"/>
      <c r="H1273" s="2325">
        <v>6335</v>
      </c>
      <c r="I1273" s="2326">
        <v>953.42354753412997</v>
      </c>
      <c r="J1273" s="2331"/>
      <c r="K1273" s="2328">
        <v>6335</v>
      </c>
      <c r="L1273" s="2329">
        <v>104.260888862901</v>
      </c>
      <c r="M1273" s="2330"/>
      <c r="N1273" s="2325">
        <v>6335</v>
      </c>
      <c r="O1273" s="2326">
        <v>1598.42935843489</v>
      </c>
      <c r="P1273" s="2331"/>
      <c r="Q1273" s="2328">
        <v>6335</v>
      </c>
      <c r="R1273" s="2329">
        <v>125.92345743122701</v>
      </c>
      <c r="S1273" s="2330"/>
      <c r="T1273" s="2325">
        <v>6335</v>
      </c>
      <c r="U1273" s="2326">
        <v>3563.7541235174099</v>
      </c>
      <c r="V1273" s="2331"/>
      <c r="W1273" s="2332">
        <v>6335</v>
      </c>
      <c r="X1273" s="2329">
        <v>178.410263025929</v>
      </c>
      <c r="Y1273" s="2330"/>
      <c r="Z1273" s="2333">
        <v>6335</v>
      </c>
      <c r="AA1273" s="2326">
        <v>2222.6902319687001</v>
      </c>
      <c r="AB1273" s="2331"/>
      <c r="AC1273" s="2332">
        <v>6335</v>
      </c>
      <c r="AD1273" s="2329">
        <v>142.40523485848399</v>
      </c>
      <c r="AE1273" s="2330"/>
      <c r="AF1273" s="2334">
        <v>6335</v>
      </c>
      <c r="AG1273" s="2335">
        <f t="shared" si="44"/>
        <v>1946.1362537565979</v>
      </c>
      <c r="AH1273" s="2336"/>
      <c r="AI1273" s="2334">
        <v>6335</v>
      </c>
      <c r="AJ1273" s="2337">
        <f t="shared" si="45"/>
        <v>135.1994971568904</v>
      </c>
    </row>
    <row r="1274" spans="2:36" x14ac:dyDescent="0.25">
      <c r="B1274" s="2325">
        <v>6340</v>
      </c>
      <c r="C1274" s="2326">
        <v>1392.38140016597</v>
      </c>
      <c r="D1274" s="2327"/>
      <c r="E1274" s="2328">
        <v>6340</v>
      </c>
      <c r="F1274" s="2329">
        <v>124.996759858888</v>
      </c>
      <c r="G1274" s="2330"/>
      <c r="H1274" s="2325">
        <v>6340</v>
      </c>
      <c r="I1274" s="2326">
        <v>953.41915104960901</v>
      </c>
      <c r="J1274" s="2331"/>
      <c r="K1274" s="2328">
        <v>6340</v>
      </c>
      <c r="L1274" s="2329">
        <v>104.26011182995001</v>
      </c>
      <c r="M1274" s="2330"/>
      <c r="N1274" s="2325">
        <v>6340</v>
      </c>
      <c r="O1274" s="2326">
        <v>1598.4263768002299</v>
      </c>
      <c r="P1274" s="2331"/>
      <c r="Q1274" s="2328">
        <v>6340</v>
      </c>
      <c r="R1274" s="2329">
        <v>125.92262373222999</v>
      </c>
      <c r="S1274" s="2330"/>
      <c r="T1274" s="2325">
        <v>6340</v>
      </c>
      <c r="U1274" s="2326">
        <v>3563.7446674909002</v>
      </c>
      <c r="V1274" s="2331"/>
      <c r="W1274" s="2332">
        <v>6340</v>
      </c>
      <c r="X1274" s="2329">
        <v>178.40943613882899</v>
      </c>
      <c r="Y1274" s="2330"/>
      <c r="Z1274" s="2333">
        <v>6340</v>
      </c>
      <c r="AA1274" s="2326">
        <v>2222.7833104720098</v>
      </c>
      <c r="AB1274" s="2331"/>
      <c r="AC1274" s="2332">
        <v>6340</v>
      </c>
      <c r="AD1274" s="2329">
        <v>142.407166636878</v>
      </c>
      <c r="AE1274" s="2330"/>
      <c r="AF1274" s="2334">
        <v>6340</v>
      </c>
      <c r="AG1274" s="2335">
        <f t="shared" si="44"/>
        <v>1946.150981195744</v>
      </c>
      <c r="AH1274" s="2336"/>
      <c r="AI1274" s="2334">
        <v>6340</v>
      </c>
      <c r="AJ1274" s="2337">
        <f t="shared" si="45"/>
        <v>135.19921963935499</v>
      </c>
    </row>
    <row r="1275" spans="2:36" x14ac:dyDescent="0.25">
      <c r="B1275" s="2325">
        <v>6345</v>
      </c>
      <c r="C1275" s="2326">
        <v>1392.3787930040801</v>
      </c>
      <c r="D1275" s="2327"/>
      <c r="E1275" s="2328">
        <v>6345</v>
      </c>
      <c r="F1275" s="2329">
        <v>124.995878111865</v>
      </c>
      <c r="G1275" s="2330"/>
      <c r="H1275" s="2325">
        <v>6345</v>
      </c>
      <c r="I1275" s="2326">
        <v>953.41475456508795</v>
      </c>
      <c r="J1275" s="2331"/>
      <c r="K1275" s="2328">
        <v>6345</v>
      </c>
      <c r="L1275" s="2329">
        <v>104.259334796999</v>
      </c>
      <c r="M1275" s="2330"/>
      <c r="N1275" s="2325">
        <v>6345</v>
      </c>
      <c r="O1275" s="2326">
        <v>1598.4233951655699</v>
      </c>
      <c r="P1275" s="2331"/>
      <c r="Q1275" s="2328">
        <v>6345</v>
      </c>
      <c r="R1275" s="2329">
        <v>125.92179003323299</v>
      </c>
      <c r="S1275" s="2330"/>
      <c r="T1275" s="2325">
        <v>6345</v>
      </c>
      <c r="U1275" s="2326">
        <v>3563.73521146439</v>
      </c>
      <c r="V1275" s="2331"/>
      <c r="W1275" s="2332">
        <v>6345</v>
      </c>
      <c r="X1275" s="2329">
        <v>178.40860925172899</v>
      </c>
      <c r="Y1275" s="2330"/>
      <c r="Z1275" s="2333">
        <v>6345</v>
      </c>
      <c r="AA1275" s="2326">
        <v>2222.87638897532</v>
      </c>
      <c r="AB1275" s="2331"/>
      <c r="AC1275" s="2332">
        <v>6345</v>
      </c>
      <c r="AD1275" s="2329">
        <v>142.40909841527201</v>
      </c>
      <c r="AE1275" s="2330"/>
      <c r="AF1275" s="2334">
        <v>6345</v>
      </c>
      <c r="AG1275" s="2335">
        <f t="shared" si="44"/>
        <v>1946.1657086348896</v>
      </c>
      <c r="AH1275" s="2336"/>
      <c r="AI1275" s="2334">
        <v>6345</v>
      </c>
      <c r="AJ1275" s="2337">
        <f t="shared" si="45"/>
        <v>135.19894212181958</v>
      </c>
    </row>
    <row r="1276" spans="2:36" x14ac:dyDescent="0.25">
      <c r="B1276" s="2325">
        <v>6350</v>
      </c>
      <c r="C1276" s="2326">
        <v>1392.3761858421899</v>
      </c>
      <c r="D1276" s="2327"/>
      <c r="E1276" s="2328">
        <v>6350</v>
      </c>
      <c r="F1276" s="2329">
        <v>124.994996364842</v>
      </c>
      <c r="G1276" s="2330"/>
      <c r="H1276" s="2325">
        <v>6350</v>
      </c>
      <c r="I1276" s="2326">
        <v>953.41035808056699</v>
      </c>
      <c r="J1276" s="2331"/>
      <c r="K1276" s="2328">
        <v>6350</v>
      </c>
      <c r="L1276" s="2329">
        <v>104.25855776404801</v>
      </c>
      <c r="M1276" s="2330"/>
      <c r="N1276" s="2325">
        <v>6350</v>
      </c>
      <c r="O1276" s="2326">
        <v>1598.4204135309101</v>
      </c>
      <c r="P1276" s="2331"/>
      <c r="Q1276" s="2328">
        <v>6350</v>
      </c>
      <c r="R1276" s="2329">
        <v>125.920956334236</v>
      </c>
      <c r="S1276" s="2330"/>
      <c r="T1276" s="2325">
        <v>6350</v>
      </c>
      <c r="U1276" s="2326">
        <v>3563.7257554378798</v>
      </c>
      <c r="V1276" s="2331"/>
      <c r="W1276" s="2332">
        <v>6350</v>
      </c>
      <c r="X1276" s="2329">
        <v>178.40778236462901</v>
      </c>
      <c r="Y1276" s="2330"/>
      <c r="Z1276" s="2333">
        <v>6350</v>
      </c>
      <c r="AA1276" s="2326">
        <v>2222.9694674786301</v>
      </c>
      <c r="AB1276" s="2331"/>
      <c r="AC1276" s="2332">
        <v>6350</v>
      </c>
      <c r="AD1276" s="2329">
        <v>142.41103019366599</v>
      </c>
      <c r="AE1276" s="2330"/>
      <c r="AF1276" s="2334">
        <v>6350</v>
      </c>
      <c r="AG1276" s="2335">
        <f t="shared" si="44"/>
        <v>1946.1804360740352</v>
      </c>
      <c r="AH1276" s="2336"/>
      <c r="AI1276" s="2334">
        <v>6350</v>
      </c>
      <c r="AJ1276" s="2337">
        <f t="shared" si="45"/>
        <v>135.1986646042842</v>
      </c>
    </row>
    <row r="1277" spans="2:36" x14ac:dyDescent="0.25">
      <c r="B1277" s="2325">
        <v>6355</v>
      </c>
      <c r="C1277" s="2326">
        <v>1392.3735786802999</v>
      </c>
      <c r="D1277" s="2327"/>
      <c r="E1277" s="2328">
        <v>6355</v>
      </c>
      <c r="F1277" s="2329">
        <v>124.99411461781899</v>
      </c>
      <c r="G1277" s="2330"/>
      <c r="H1277" s="2325">
        <v>6355</v>
      </c>
      <c r="I1277" s="2326">
        <v>953.40596159604604</v>
      </c>
      <c r="J1277" s="2331"/>
      <c r="K1277" s="2328">
        <v>6355</v>
      </c>
      <c r="L1277" s="2329">
        <v>104.257780731097</v>
      </c>
      <c r="M1277" s="2330"/>
      <c r="N1277" s="2325">
        <v>6355</v>
      </c>
      <c r="O1277" s="2326">
        <v>1598.41743189625</v>
      </c>
      <c r="P1277" s="2331"/>
      <c r="Q1277" s="2328">
        <v>6355</v>
      </c>
      <c r="R1277" s="2329">
        <v>125.920122635239</v>
      </c>
      <c r="S1277" s="2330"/>
      <c r="T1277" s="2325">
        <v>6355</v>
      </c>
      <c r="U1277" s="2326">
        <v>3563.7162994113701</v>
      </c>
      <c r="V1277" s="2331"/>
      <c r="W1277" s="2332">
        <v>6355</v>
      </c>
      <c r="X1277" s="2329">
        <v>178.40695547752901</v>
      </c>
      <c r="Y1277" s="2330"/>
      <c r="Z1277" s="2333">
        <v>6355</v>
      </c>
      <c r="AA1277" s="2326">
        <v>2223.0625459819398</v>
      </c>
      <c r="AB1277" s="2331"/>
      <c r="AC1277" s="2332">
        <v>6355</v>
      </c>
      <c r="AD1277" s="2329">
        <v>142.41296197206</v>
      </c>
      <c r="AE1277" s="2330"/>
      <c r="AF1277" s="2334">
        <v>6355</v>
      </c>
      <c r="AG1277" s="2335">
        <f t="shared" si="44"/>
        <v>1946.1951635131813</v>
      </c>
      <c r="AH1277" s="2336"/>
      <c r="AI1277" s="2334">
        <v>6355</v>
      </c>
      <c r="AJ1277" s="2337">
        <f t="shared" si="45"/>
        <v>135.1983870867488</v>
      </c>
    </row>
    <row r="1278" spans="2:36" x14ac:dyDescent="0.25">
      <c r="B1278" s="2325">
        <v>6360</v>
      </c>
      <c r="C1278" s="2326">
        <v>1392.37097151841</v>
      </c>
      <c r="D1278" s="2327"/>
      <c r="E1278" s="2328">
        <v>6360</v>
      </c>
      <c r="F1278" s="2329">
        <v>124.99323287079601</v>
      </c>
      <c r="G1278" s="2330"/>
      <c r="H1278" s="2325">
        <v>6360</v>
      </c>
      <c r="I1278" s="2326">
        <v>953.40156511152497</v>
      </c>
      <c r="J1278" s="2331"/>
      <c r="K1278" s="2328">
        <v>6360</v>
      </c>
      <c r="L1278" s="2329">
        <v>104.25700369814599</v>
      </c>
      <c r="M1278" s="2330"/>
      <c r="N1278" s="2325">
        <v>6360</v>
      </c>
      <c r="O1278" s="2326">
        <v>1598.41445026159</v>
      </c>
      <c r="P1278" s="2331"/>
      <c r="Q1278" s="2328">
        <v>6360</v>
      </c>
      <c r="R1278" s="2329">
        <v>125.919288936242</v>
      </c>
      <c r="S1278" s="2330"/>
      <c r="T1278" s="2325">
        <v>6360</v>
      </c>
      <c r="U1278" s="2326">
        <v>3563.7068433848599</v>
      </c>
      <c r="V1278" s="2331"/>
      <c r="W1278" s="2332">
        <v>6360</v>
      </c>
      <c r="X1278" s="2329">
        <v>178.40612859042901</v>
      </c>
      <c r="Y1278" s="2330"/>
      <c r="Z1278" s="2333">
        <v>6360</v>
      </c>
      <c r="AA1278" s="2326">
        <v>2223.15562448525</v>
      </c>
      <c r="AB1278" s="2331"/>
      <c r="AC1278" s="2332">
        <v>6360</v>
      </c>
      <c r="AD1278" s="2329">
        <v>142.41489375045401</v>
      </c>
      <c r="AE1278" s="2330"/>
      <c r="AF1278" s="2334">
        <v>6360</v>
      </c>
      <c r="AG1278" s="2335">
        <f t="shared" si="44"/>
        <v>1946.2098909523272</v>
      </c>
      <c r="AH1278" s="2336"/>
      <c r="AI1278" s="2334">
        <v>6360</v>
      </c>
      <c r="AJ1278" s="2337">
        <f t="shared" si="45"/>
        <v>135.19810956921339</v>
      </c>
    </row>
    <row r="1279" spans="2:36" x14ac:dyDescent="0.25">
      <c r="B1279" s="2325">
        <v>6365</v>
      </c>
      <c r="C1279" s="2326">
        <v>1392.36836435652</v>
      </c>
      <c r="D1279" s="2327"/>
      <c r="E1279" s="2328">
        <v>6365</v>
      </c>
      <c r="F1279" s="2329">
        <v>124.99235112377301</v>
      </c>
      <c r="G1279" s="2330"/>
      <c r="H1279" s="2325">
        <v>6365</v>
      </c>
      <c r="I1279" s="2326">
        <v>953.39716862700402</v>
      </c>
      <c r="J1279" s="2331"/>
      <c r="K1279" s="2328">
        <v>6365</v>
      </c>
      <c r="L1279" s="2329">
        <v>104.256226665195</v>
      </c>
      <c r="M1279" s="2330"/>
      <c r="N1279" s="2325">
        <v>6365</v>
      </c>
      <c r="O1279" s="2326">
        <v>1598.4114686269299</v>
      </c>
      <c r="P1279" s="2331"/>
      <c r="Q1279" s="2328">
        <v>6365</v>
      </c>
      <c r="R1279" s="2329">
        <v>125.918455237245</v>
      </c>
      <c r="S1279" s="2330"/>
      <c r="T1279" s="2325">
        <v>6365</v>
      </c>
      <c r="U1279" s="2326">
        <v>3563.6973873583502</v>
      </c>
      <c r="V1279" s="2331"/>
      <c r="W1279" s="2332">
        <v>6365</v>
      </c>
      <c r="X1279" s="2329">
        <v>178.405301703329</v>
      </c>
      <c r="Y1279" s="2330"/>
      <c r="Z1279" s="2333">
        <v>6365</v>
      </c>
      <c r="AA1279" s="2326">
        <v>2223.2487029885601</v>
      </c>
      <c r="AB1279" s="2331"/>
      <c r="AC1279" s="2332">
        <v>6365</v>
      </c>
      <c r="AD1279" s="2329">
        <v>142.41682552884799</v>
      </c>
      <c r="AE1279" s="2330"/>
      <c r="AF1279" s="2334">
        <v>6365</v>
      </c>
      <c r="AG1279" s="2335">
        <f t="shared" si="44"/>
        <v>1946.2246183914729</v>
      </c>
      <c r="AH1279" s="2336"/>
      <c r="AI1279" s="2334">
        <v>6365</v>
      </c>
      <c r="AJ1279" s="2337">
        <f t="shared" si="45"/>
        <v>135.19783205167801</v>
      </c>
    </row>
    <row r="1280" spans="2:36" x14ac:dyDescent="0.25">
      <c r="B1280" s="2325">
        <v>6370</v>
      </c>
      <c r="C1280" s="2326">
        <v>1392.3657571946301</v>
      </c>
      <c r="D1280" s="2327"/>
      <c r="E1280" s="2328">
        <v>6370</v>
      </c>
      <c r="F1280" s="2329">
        <v>124.99146937675</v>
      </c>
      <c r="G1280" s="2330"/>
      <c r="H1280" s="2325">
        <v>6370</v>
      </c>
      <c r="I1280" s="2326">
        <v>953.39277214248398</v>
      </c>
      <c r="J1280" s="2331"/>
      <c r="K1280" s="2328">
        <v>6370</v>
      </c>
      <c r="L1280" s="2329">
        <v>104.25544963224399</v>
      </c>
      <c r="M1280" s="2330"/>
      <c r="N1280" s="2325">
        <v>6370</v>
      </c>
      <c r="O1280" s="2326">
        <v>1598.4084869922699</v>
      </c>
      <c r="P1280" s="2331"/>
      <c r="Q1280" s="2328">
        <v>6370</v>
      </c>
      <c r="R1280" s="2329">
        <v>125.917621538248</v>
      </c>
      <c r="S1280" s="2330"/>
      <c r="T1280" s="2325">
        <v>6370</v>
      </c>
      <c r="U1280" s="2326">
        <v>3563.68793133184</v>
      </c>
      <c r="V1280" s="2331"/>
      <c r="W1280" s="2332">
        <v>6370</v>
      </c>
      <c r="X1280" s="2329">
        <v>178.404474816229</v>
      </c>
      <c r="Y1280" s="2330"/>
      <c r="Z1280" s="2333">
        <v>6370</v>
      </c>
      <c r="AA1280" s="2326">
        <v>2223.3417814918698</v>
      </c>
      <c r="AB1280" s="2331"/>
      <c r="AC1280" s="2332">
        <v>6370</v>
      </c>
      <c r="AD1280" s="2329">
        <v>142.418757307242</v>
      </c>
      <c r="AE1280" s="2330"/>
      <c r="AF1280" s="2334">
        <v>6370</v>
      </c>
      <c r="AG1280" s="2335">
        <f t="shared" si="44"/>
        <v>1946.239345830619</v>
      </c>
      <c r="AH1280" s="2336"/>
      <c r="AI1280" s="2334">
        <v>6370</v>
      </c>
      <c r="AJ1280" s="2337">
        <f t="shared" si="45"/>
        <v>135.1975545341426</v>
      </c>
    </row>
    <row r="1281" spans="2:36" x14ac:dyDescent="0.25">
      <c r="B1281" s="2325">
        <v>6375</v>
      </c>
      <c r="C1281" s="2326">
        <v>1392.3631500327399</v>
      </c>
      <c r="D1281" s="2327"/>
      <c r="E1281" s="2328">
        <v>6375</v>
      </c>
      <c r="F1281" s="2329">
        <v>124.990587629727</v>
      </c>
      <c r="G1281" s="2330"/>
      <c r="H1281" s="2325">
        <v>6375</v>
      </c>
      <c r="I1281" s="2326">
        <v>953.38837565796302</v>
      </c>
      <c r="J1281" s="2331"/>
      <c r="K1281" s="2328">
        <v>6375</v>
      </c>
      <c r="L1281" s="2329">
        <v>104.254672599293</v>
      </c>
      <c r="M1281" s="2330"/>
      <c r="N1281" s="2325">
        <v>6375</v>
      </c>
      <c r="O1281" s="2326">
        <v>1598.4055053576101</v>
      </c>
      <c r="P1281" s="2331"/>
      <c r="Q1281" s="2328">
        <v>6375</v>
      </c>
      <c r="R1281" s="2329">
        <v>125.916787839251</v>
      </c>
      <c r="S1281" s="2330"/>
      <c r="T1281" s="2325">
        <v>6375</v>
      </c>
      <c r="U1281" s="2326">
        <v>3563.6784753053298</v>
      </c>
      <c r="V1281" s="2331"/>
      <c r="W1281" s="2332">
        <v>6375</v>
      </c>
      <c r="X1281" s="2329">
        <v>178.40364792912899</v>
      </c>
      <c r="Y1281" s="2330"/>
      <c r="Z1281" s="2333">
        <v>6375</v>
      </c>
      <c r="AA1281" s="2326">
        <v>2223.43485999517</v>
      </c>
      <c r="AB1281" s="2331"/>
      <c r="AC1281" s="2332">
        <v>6375</v>
      </c>
      <c r="AD1281" s="2329">
        <v>142.42068908563601</v>
      </c>
      <c r="AE1281" s="2330"/>
      <c r="AF1281" s="2334">
        <v>6375</v>
      </c>
      <c r="AG1281" s="2335">
        <f t="shared" si="44"/>
        <v>1946.2540732697628</v>
      </c>
      <c r="AH1281" s="2336"/>
      <c r="AI1281" s="2334">
        <v>6375</v>
      </c>
      <c r="AJ1281" s="2337">
        <f t="shared" si="45"/>
        <v>135.19727701660719</v>
      </c>
    </row>
    <row r="1282" spans="2:36" x14ac:dyDescent="0.25">
      <c r="B1282" s="2325">
        <v>6380</v>
      </c>
      <c r="C1282" s="2326">
        <v>1392.3605428708499</v>
      </c>
      <c r="D1282" s="2327"/>
      <c r="E1282" s="2328">
        <v>6380</v>
      </c>
      <c r="F1282" s="2329">
        <v>124.989705882704</v>
      </c>
      <c r="G1282" s="2330"/>
      <c r="H1282" s="2325">
        <v>6380</v>
      </c>
      <c r="I1282" s="2326">
        <v>953.38397917344196</v>
      </c>
      <c r="J1282" s="2331"/>
      <c r="K1282" s="2328">
        <v>6380</v>
      </c>
      <c r="L1282" s="2329">
        <v>104.253895566342</v>
      </c>
      <c r="M1282" s="2330"/>
      <c r="N1282" s="2325">
        <v>6380</v>
      </c>
      <c r="O1282" s="2326">
        <v>1598.40252372295</v>
      </c>
      <c r="P1282" s="2331"/>
      <c r="Q1282" s="2328">
        <v>6380</v>
      </c>
      <c r="R1282" s="2329">
        <v>125.915954140254</v>
      </c>
      <c r="S1282" s="2330"/>
      <c r="T1282" s="2325">
        <v>6380</v>
      </c>
      <c r="U1282" s="2326">
        <v>3563.6690192788201</v>
      </c>
      <c r="V1282" s="2331"/>
      <c r="W1282" s="2332">
        <v>6380</v>
      </c>
      <c r="X1282" s="2329">
        <v>178.40282104202899</v>
      </c>
      <c r="Y1282" s="2330"/>
      <c r="Z1282" s="2333">
        <v>6380</v>
      </c>
      <c r="AA1282" s="2326">
        <v>2223.5279384984801</v>
      </c>
      <c r="AB1282" s="2331"/>
      <c r="AC1282" s="2332">
        <v>6380</v>
      </c>
      <c r="AD1282" s="2329">
        <v>142.42262086402999</v>
      </c>
      <c r="AE1282" s="2330"/>
      <c r="AF1282" s="2334">
        <v>6380</v>
      </c>
      <c r="AG1282" s="2335">
        <f t="shared" si="44"/>
        <v>1946.2688007089084</v>
      </c>
      <c r="AH1282" s="2336"/>
      <c r="AI1282" s="2334">
        <v>6380</v>
      </c>
      <c r="AJ1282" s="2337">
        <f t="shared" si="45"/>
        <v>135.19699949907181</v>
      </c>
    </row>
    <row r="1283" spans="2:36" x14ac:dyDescent="0.25">
      <c r="B1283" s="2325">
        <v>6385</v>
      </c>
      <c r="C1283" s="2326">
        <v>1392.35793570896</v>
      </c>
      <c r="D1283" s="2327"/>
      <c r="E1283" s="2328">
        <v>6385</v>
      </c>
      <c r="F1283" s="2329">
        <v>124.988824135681</v>
      </c>
      <c r="G1283" s="2330"/>
      <c r="H1283" s="2325">
        <v>6385</v>
      </c>
      <c r="I1283" s="2326">
        <v>953.379582688921</v>
      </c>
      <c r="J1283" s="2331"/>
      <c r="K1283" s="2328">
        <v>6385</v>
      </c>
      <c r="L1283" s="2329">
        <v>104.253118533391</v>
      </c>
      <c r="M1283" s="2330"/>
      <c r="N1283" s="2325">
        <v>6385</v>
      </c>
      <c r="O1283" s="2326">
        <v>1598.39954208829</v>
      </c>
      <c r="P1283" s="2331"/>
      <c r="Q1283" s="2328">
        <v>6385</v>
      </c>
      <c r="R1283" s="2329">
        <v>125.915120441257</v>
      </c>
      <c r="S1283" s="2330"/>
      <c r="T1283" s="2325">
        <v>6385</v>
      </c>
      <c r="U1283" s="2326">
        <v>3563.6595632523099</v>
      </c>
      <c r="V1283" s="2331"/>
      <c r="W1283" s="2332">
        <v>6385</v>
      </c>
      <c r="X1283" s="2329">
        <v>178.40199415492901</v>
      </c>
      <c r="Y1283" s="2330"/>
      <c r="Z1283" s="2333">
        <v>6385</v>
      </c>
      <c r="AA1283" s="2326">
        <v>2223.6210170017898</v>
      </c>
      <c r="AB1283" s="2331"/>
      <c r="AC1283" s="2332">
        <v>6385</v>
      </c>
      <c r="AD1283" s="2329">
        <v>142.424552642424</v>
      </c>
      <c r="AE1283" s="2330"/>
      <c r="AF1283" s="2334">
        <v>6385</v>
      </c>
      <c r="AG1283" s="2335">
        <f t="shared" si="44"/>
        <v>1946.2835281480541</v>
      </c>
      <c r="AH1283" s="2336"/>
      <c r="AI1283" s="2334">
        <v>6385</v>
      </c>
      <c r="AJ1283" s="2337">
        <f t="shared" si="45"/>
        <v>135.1967219815364</v>
      </c>
    </row>
    <row r="1284" spans="2:36" x14ac:dyDescent="0.25">
      <c r="B1284" s="2325">
        <v>6390</v>
      </c>
      <c r="C1284" s="2326">
        <v>1392.35532854707</v>
      </c>
      <c r="D1284" s="2327"/>
      <c r="E1284" s="2328">
        <v>6390</v>
      </c>
      <c r="F1284" s="2329">
        <v>124.987942388658</v>
      </c>
      <c r="G1284" s="2330"/>
      <c r="H1284" s="2325">
        <v>6390</v>
      </c>
      <c r="I1284" s="2326">
        <v>953.37518620440005</v>
      </c>
      <c r="J1284" s="2331"/>
      <c r="K1284" s="2328">
        <v>6390</v>
      </c>
      <c r="L1284" s="2329">
        <v>104.25234150044</v>
      </c>
      <c r="M1284" s="2330"/>
      <c r="N1284" s="2325">
        <v>6390</v>
      </c>
      <c r="O1284" s="2326">
        <v>1598.3965604536299</v>
      </c>
      <c r="P1284" s="2331"/>
      <c r="Q1284" s="2328">
        <v>6390</v>
      </c>
      <c r="R1284" s="2329">
        <v>125.91428674226</v>
      </c>
      <c r="S1284" s="2330"/>
      <c r="T1284" s="2325">
        <v>6390</v>
      </c>
      <c r="U1284" s="2326">
        <v>3563.6501072258002</v>
      </c>
      <c r="V1284" s="2331"/>
      <c r="W1284" s="2332">
        <v>6390</v>
      </c>
      <c r="X1284" s="2329">
        <v>178.40116726782901</v>
      </c>
      <c r="Y1284" s="2330"/>
      <c r="Z1284" s="2333">
        <v>6390</v>
      </c>
      <c r="AA1284" s="2326">
        <v>2223.7140955051</v>
      </c>
      <c r="AB1284" s="2331"/>
      <c r="AC1284" s="2332">
        <v>6390</v>
      </c>
      <c r="AD1284" s="2329">
        <v>142.42648442081801</v>
      </c>
      <c r="AE1284" s="2330"/>
      <c r="AF1284" s="2334">
        <v>6390</v>
      </c>
      <c r="AG1284" s="2335">
        <f t="shared" si="44"/>
        <v>1946.2982555871999</v>
      </c>
      <c r="AH1284" s="2336"/>
      <c r="AI1284" s="2334">
        <v>6390</v>
      </c>
      <c r="AJ1284" s="2337">
        <f t="shared" si="45"/>
        <v>135.19644446400102</v>
      </c>
    </row>
    <row r="1285" spans="2:36" x14ac:dyDescent="0.25">
      <c r="B1285" s="2325">
        <v>6395</v>
      </c>
      <c r="C1285" s="2326">
        <v>1392.3527213851801</v>
      </c>
      <c r="D1285" s="2327"/>
      <c r="E1285" s="2328">
        <v>6395</v>
      </c>
      <c r="F1285" s="2329">
        <v>124.987060641635</v>
      </c>
      <c r="G1285" s="2330"/>
      <c r="H1285" s="2325">
        <v>6395</v>
      </c>
      <c r="I1285" s="2326">
        <v>953.37078971987899</v>
      </c>
      <c r="J1285" s="2331"/>
      <c r="K1285" s="2328">
        <v>6395</v>
      </c>
      <c r="L1285" s="2329">
        <v>104.251564467489</v>
      </c>
      <c r="M1285" s="2330"/>
      <c r="N1285" s="2325">
        <v>6395</v>
      </c>
      <c r="O1285" s="2326">
        <v>1598.3935788189699</v>
      </c>
      <c r="P1285" s="2331"/>
      <c r="Q1285" s="2328">
        <v>6395</v>
      </c>
      <c r="R1285" s="2329">
        <v>125.913453043263</v>
      </c>
      <c r="S1285" s="2330"/>
      <c r="T1285" s="2325">
        <v>6395</v>
      </c>
      <c r="U1285" s="2326">
        <v>3563.64065119929</v>
      </c>
      <c r="V1285" s="2331"/>
      <c r="W1285" s="2332">
        <v>6395</v>
      </c>
      <c r="X1285" s="2329">
        <v>178.40034038072901</v>
      </c>
      <c r="Y1285" s="2330"/>
      <c r="Z1285" s="2333">
        <v>6395</v>
      </c>
      <c r="AA1285" s="2326">
        <v>2223.8071740084101</v>
      </c>
      <c r="AB1285" s="2331"/>
      <c r="AC1285" s="2332">
        <v>6395</v>
      </c>
      <c r="AD1285" s="2329">
        <v>142.42841619921199</v>
      </c>
      <c r="AE1285" s="2330"/>
      <c r="AF1285" s="2334">
        <v>6395</v>
      </c>
      <c r="AG1285" s="2335">
        <f t="shared" si="44"/>
        <v>1946.3129830263456</v>
      </c>
      <c r="AH1285" s="2336"/>
      <c r="AI1285" s="2334">
        <v>6395</v>
      </c>
      <c r="AJ1285" s="2337">
        <f t="shared" si="45"/>
        <v>135.19616694646561</v>
      </c>
    </row>
    <row r="1286" spans="2:36" x14ac:dyDescent="0.25">
      <c r="B1286" s="2325">
        <v>6400</v>
      </c>
      <c r="C1286" s="2326">
        <v>1392.3501142232899</v>
      </c>
      <c r="D1286" s="2327"/>
      <c r="E1286" s="2328">
        <v>6400</v>
      </c>
      <c r="F1286" s="2329">
        <v>124.986178894612</v>
      </c>
      <c r="G1286" s="2330"/>
      <c r="H1286" s="2325">
        <v>6400</v>
      </c>
      <c r="I1286" s="2326">
        <v>953.36639323535803</v>
      </c>
      <c r="J1286" s="2331"/>
      <c r="K1286" s="2328">
        <v>6400</v>
      </c>
      <c r="L1286" s="2329">
        <v>104.250787434538</v>
      </c>
      <c r="M1286" s="2330"/>
      <c r="N1286" s="2325">
        <v>6400</v>
      </c>
      <c r="O1286" s="2326">
        <v>1598.3905971843101</v>
      </c>
      <c r="P1286" s="2331"/>
      <c r="Q1286" s="2328">
        <v>6400</v>
      </c>
      <c r="R1286" s="2329">
        <v>125.91261934426601</v>
      </c>
      <c r="S1286" s="2330"/>
      <c r="T1286" s="2325">
        <v>6400</v>
      </c>
      <c r="U1286" s="2326">
        <v>3563.6311951727798</v>
      </c>
      <c r="V1286" s="2331"/>
      <c r="W1286" s="2332">
        <v>6400</v>
      </c>
      <c r="X1286" s="2329">
        <v>178.399513493629</v>
      </c>
      <c r="Y1286" s="2330"/>
      <c r="Z1286" s="2333">
        <v>6400</v>
      </c>
      <c r="AA1286" s="2326">
        <v>2223.9002525117198</v>
      </c>
      <c r="AB1286" s="2331"/>
      <c r="AC1286" s="2332">
        <v>6400</v>
      </c>
      <c r="AD1286" s="2329">
        <v>142.430347977606</v>
      </c>
      <c r="AE1286" s="2330"/>
      <c r="AF1286" s="2334">
        <v>6400</v>
      </c>
      <c r="AG1286" s="2335">
        <f t="shared" si="44"/>
        <v>1946.3277104654912</v>
      </c>
      <c r="AH1286" s="2336"/>
      <c r="AI1286" s="2334">
        <v>6400</v>
      </c>
      <c r="AJ1286" s="2337">
        <f t="shared" si="45"/>
        <v>135.1958894289302</v>
      </c>
    </row>
    <row r="1287" spans="2:36" x14ac:dyDescent="0.25">
      <c r="B1287" s="2325">
        <v>6405</v>
      </c>
      <c r="C1287" s="2326">
        <v>1392.3475070613999</v>
      </c>
      <c r="D1287" s="2327"/>
      <c r="E1287" s="2328">
        <v>6405</v>
      </c>
      <c r="F1287" s="2329">
        <v>124.98529714758899</v>
      </c>
      <c r="G1287" s="2330"/>
      <c r="H1287" s="2325">
        <v>6405</v>
      </c>
      <c r="I1287" s="2326">
        <v>953.36199675083697</v>
      </c>
      <c r="J1287" s="2331"/>
      <c r="K1287" s="2328">
        <v>6405</v>
      </c>
      <c r="L1287" s="2329">
        <v>104.25001040158701</v>
      </c>
      <c r="M1287" s="2330"/>
      <c r="N1287" s="2325">
        <v>6405</v>
      </c>
      <c r="O1287" s="2326">
        <v>1598.38761554965</v>
      </c>
      <c r="P1287" s="2331"/>
      <c r="Q1287" s="2328">
        <v>6405</v>
      </c>
      <c r="R1287" s="2329">
        <v>125.91178564526901</v>
      </c>
      <c r="S1287" s="2330"/>
      <c r="T1287" s="2325">
        <v>6405</v>
      </c>
      <c r="U1287" s="2326">
        <v>3563.6217391462701</v>
      </c>
      <c r="V1287" s="2331"/>
      <c r="W1287" s="2332">
        <v>6405</v>
      </c>
      <c r="X1287" s="2329">
        <v>178.398686606529</v>
      </c>
      <c r="Y1287" s="2330"/>
      <c r="Z1287" s="2333">
        <v>6405</v>
      </c>
      <c r="AA1287" s="2326">
        <v>2223.99333101503</v>
      </c>
      <c r="AB1287" s="2331"/>
      <c r="AC1287" s="2332">
        <v>6405</v>
      </c>
      <c r="AD1287" s="2329">
        <v>142.43227975600001</v>
      </c>
      <c r="AE1287" s="2330"/>
      <c r="AF1287" s="2334">
        <v>6405</v>
      </c>
      <c r="AG1287" s="2335">
        <f t="shared" si="44"/>
        <v>1946.3424379046373</v>
      </c>
      <c r="AH1287" s="2336"/>
      <c r="AI1287" s="2334">
        <v>6405</v>
      </c>
      <c r="AJ1287" s="2337">
        <f t="shared" si="45"/>
        <v>135.19561191139482</v>
      </c>
    </row>
    <row r="1288" spans="2:36" x14ac:dyDescent="0.25">
      <c r="B1288" s="2325">
        <v>6410</v>
      </c>
      <c r="C1288" s="2326">
        <v>1392.34489989951</v>
      </c>
      <c r="D1288" s="2327"/>
      <c r="E1288" s="2328">
        <v>6410</v>
      </c>
      <c r="F1288" s="2329">
        <v>124.98441540056599</v>
      </c>
      <c r="G1288" s="2330"/>
      <c r="H1288" s="2325">
        <v>6410</v>
      </c>
      <c r="I1288" s="2326">
        <v>953.35760026631601</v>
      </c>
      <c r="J1288" s="2331"/>
      <c r="K1288" s="2328">
        <v>6410</v>
      </c>
      <c r="L1288" s="2329">
        <v>104.249233368636</v>
      </c>
      <c r="M1288" s="2330"/>
      <c r="N1288" s="2325">
        <v>6410</v>
      </c>
      <c r="O1288" s="2326">
        <v>1598.38463391499</v>
      </c>
      <c r="P1288" s="2331"/>
      <c r="Q1288" s="2328">
        <v>6410</v>
      </c>
      <c r="R1288" s="2329">
        <v>125.91095194627199</v>
      </c>
      <c r="S1288" s="2330"/>
      <c r="T1288" s="2325">
        <v>6410</v>
      </c>
      <c r="U1288" s="2326">
        <v>3563.6122831197599</v>
      </c>
      <c r="V1288" s="2331"/>
      <c r="W1288" s="2332">
        <v>6410</v>
      </c>
      <c r="X1288" s="2329">
        <v>178.39785971942899</v>
      </c>
      <c r="Y1288" s="2330"/>
      <c r="Z1288" s="2333">
        <v>6410</v>
      </c>
      <c r="AA1288" s="2326">
        <v>2224.0864095183401</v>
      </c>
      <c r="AB1288" s="2331"/>
      <c r="AC1288" s="2332">
        <v>6410</v>
      </c>
      <c r="AD1288" s="2329">
        <v>142.434211534394</v>
      </c>
      <c r="AE1288" s="2330"/>
      <c r="AF1288" s="2334">
        <v>6410</v>
      </c>
      <c r="AG1288" s="2335">
        <f t="shared" si="44"/>
        <v>1946.3571653437834</v>
      </c>
      <c r="AH1288" s="2336"/>
      <c r="AI1288" s="2334">
        <v>6410</v>
      </c>
      <c r="AJ1288" s="2337">
        <f t="shared" si="45"/>
        <v>135.19533439385938</v>
      </c>
    </row>
    <row r="1289" spans="2:36" x14ac:dyDescent="0.25">
      <c r="B1289" s="2325">
        <v>6415</v>
      </c>
      <c r="C1289" s="2326">
        <v>1392.34229273762</v>
      </c>
      <c r="D1289" s="2327"/>
      <c r="E1289" s="2328">
        <v>6415</v>
      </c>
      <c r="F1289" s="2329">
        <v>124.98353365354301</v>
      </c>
      <c r="G1289" s="2330"/>
      <c r="H1289" s="2325">
        <v>6415</v>
      </c>
      <c r="I1289" s="2326">
        <v>953.35320378179495</v>
      </c>
      <c r="J1289" s="2331"/>
      <c r="K1289" s="2328">
        <v>6415</v>
      </c>
      <c r="L1289" s="2329">
        <v>104.24845633568501</v>
      </c>
      <c r="M1289" s="2330"/>
      <c r="N1289" s="2325">
        <v>6415</v>
      </c>
      <c r="O1289" s="2326">
        <v>1598.3816522803299</v>
      </c>
      <c r="P1289" s="2331"/>
      <c r="Q1289" s="2328">
        <v>6415</v>
      </c>
      <c r="R1289" s="2329">
        <v>125.91011824727499</v>
      </c>
      <c r="S1289" s="2330"/>
      <c r="T1289" s="2325">
        <v>6415</v>
      </c>
      <c r="U1289" s="2326">
        <v>3563.6028270932502</v>
      </c>
      <c r="V1289" s="2331"/>
      <c r="W1289" s="2332">
        <v>6415</v>
      </c>
      <c r="X1289" s="2329">
        <v>178.39703283232899</v>
      </c>
      <c r="Y1289" s="2330"/>
      <c r="Z1289" s="2333">
        <v>6415</v>
      </c>
      <c r="AA1289" s="2326">
        <v>2224.1794880216498</v>
      </c>
      <c r="AB1289" s="2331"/>
      <c r="AC1289" s="2332">
        <v>6415</v>
      </c>
      <c r="AD1289" s="2329">
        <v>142.436143312788</v>
      </c>
      <c r="AE1289" s="2330"/>
      <c r="AF1289" s="2334">
        <v>6415</v>
      </c>
      <c r="AG1289" s="2335">
        <f t="shared" si="44"/>
        <v>1946.3718927829291</v>
      </c>
      <c r="AH1289" s="2336"/>
      <c r="AI1289" s="2334">
        <v>6415</v>
      </c>
      <c r="AJ1289" s="2337">
        <f t="shared" si="45"/>
        <v>135.19505687632397</v>
      </c>
    </row>
    <row r="1290" spans="2:36" x14ac:dyDescent="0.25">
      <c r="B1290" s="2325">
        <v>6420</v>
      </c>
      <c r="C1290" s="2326">
        <v>1392.3396855757301</v>
      </c>
      <c r="D1290" s="2327"/>
      <c r="E1290" s="2328">
        <v>6420</v>
      </c>
      <c r="F1290" s="2329">
        <v>124.98265190652</v>
      </c>
      <c r="G1290" s="2330"/>
      <c r="H1290" s="2325">
        <v>6420</v>
      </c>
      <c r="I1290" s="2326">
        <v>953.34880729727399</v>
      </c>
      <c r="J1290" s="2331"/>
      <c r="K1290" s="2328">
        <v>6420</v>
      </c>
      <c r="L1290" s="2329">
        <v>104.247679302734</v>
      </c>
      <c r="M1290" s="2330"/>
      <c r="N1290" s="2325">
        <v>6420</v>
      </c>
      <c r="O1290" s="2326">
        <v>1598.3786706456699</v>
      </c>
      <c r="P1290" s="2331"/>
      <c r="Q1290" s="2328">
        <v>6420</v>
      </c>
      <c r="R1290" s="2329">
        <v>125.90928454827799</v>
      </c>
      <c r="S1290" s="2330"/>
      <c r="T1290" s="2325">
        <v>6420</v>
      </c>
      <c r="U1290" s="2326">
        <v>3563.59337106674</v>
      </c>
      <c r="V1290" s="2331"/>
      <c r="W1290" s="2332">
        <v>6420</v>
      </c>
      <c r="X1290" s="2329">
        <v>178.39620594522901</v>
      </c>
      <c r="Y1290" s="2330"/>
      <c r="Z1290" s="2333">
        <v>6420</v>
      </c>
      <c r="AA1290" s="2326">
        <v>2224.27256652496</v>
      </c>
      <c r="AB1290" s="2331"/>
      <c r="AC1290" s="2332">
        <v>6420</v>
      </c>
      <c r="AD1290" s="2329">
        <v>142.43807509118199</v>
      </c>
      <c r="AE1290" s="2330"/>
      <c r="AF1290" s="2334">
        <v>6420</v>
      </c>
      <c r="AG1290" s="2335">
        <f t="shared" si="44"/>
        <v>1946.386620222075</v>
      </c>
      <c r="AH1290" s="2336"/>
      <c r="AI1290" s="2334">
        <v>6420</v>
      </c>
      <c r="AJ1290" s="2337">
        <f t="shared" si="45"/>
        <v>135.19477935878859</v>
      </c>
    </row>
    <row r="1291" spans="2:36" x14ac:dyDescent="0.25">
      <c r="B1291" s="2325">
        <v>6425</v>
      </c>
      <c r="C1291" s="2326">
        <v>1392.3370784138301</v>
      </c>
      <c r="D1291" s="2327"/>
      <c r="E1291" s="2328">
        <v>6425</v>
      </c>
      <c r="F1291" s="2329">
        <v>124.981770159497</v>
      </c>
      <c r="G1291" s="2330"/>
      <c r="H1291" s="2325">
        <v>6425</v>
      </c>
      <c r="I1291" s="2326">
        <v>953.34441081275304</v>
      </c>
      <c r="J1291" s="2331"/>
      <c r="K1291" s="2328">
        <v>6425</v>
      </c>
      <c r="L1291" s="2329">
        <v>104.24690226978301</v>
      </c>
      <c r="M1291" s="2330"/>
      <c r="N1291" s="2325">
        <v>6425</v>
      </c>
      <c r="O1291" s="2326">
        <v>1598.3756890110101</v>
      </c>
      <c r="P1291" s="2331"/>
      <c r="Q1291" s="2328">
        <v>6425</v>
      </c>
      <c r="R1291" s="2329">
        <v>125.908450849281</v>
      </c>
      <c r="S1291" s="2330"/>
      <c r="T1291" s="2325">
        <v>6425</v>
      </c>
      <c r="U1291" s="2326">
        <v>3563.5839150402298</v>
      </c>
      <c r="V1291" s="2331"/>
      <c r="W1291" s="2332">
        <v>6425</v>
      </c>
      <c r="X1291" s="2329">
        <v>178.39537905812901</v>
      </c>
      <c r="Y1291" s="2330"/>
      <c r="Z1291" s="2333">
        <v>6425</v>
      </c>
      <c r="AA1291" s="2326">
        <v>2224.3656450282701</v>
      </c>
      <c r="AB1291" s="2331"/>
      <c r="AC1291" s="2332">
        <v>6425</v>
      </c>
      <c r="AD1291" s="2329">
        <v>142.440006869576</v>
      </c>
      <c r="AE1291" s="2330"/>
      <c r="AF1291" s="2334">
        <v>6425</v>
      </c>
      <c r="AG1291" s="2335">
        <f t="shared" si="44"/>
        <v>1946.4013476612186</v>
      </c>
      <c r="AH1291" s="2336"/>
      <c r="AI1291" s="2334">
        <v>6425</v>
      </c>
      <c r="AJ1291" s="2337">
        <f t="shared" si="45"/>
        <v>135.19450184125321</v>
      </c>
    </row>
    <row r="1292" spans="2:36" x14ac:dyDescent="0.25">
      <c r="B1292" s="2325">
        <v>6430</v>
      </c>
      <c r="C1292" s="2326">
        <v>1392.3344712519399</v>
      </c>
      <c r="D1292" s="2327"/>
      <c r="E1292" s="2328">
        <v>6430</v>
      </c>
      <c r="F1292" s="2329">
        <v>124.980888412474</v>
      </c>
      <c r="G1292" s="2330"/>
      <c r="H1292" s="2325">
        <v>6430</v>
      </c>
      <c r="I1292" s="2326">
        <v>953.34001432823197</v>
      </c>
      <c r="J1292" s="2331"/>
      <c r="K1292" s="2328">
        <v>6430</v>
      </c>
      <c r="L1292" s="2329">
        <v>104.246125236832</v>
      </c>
      <c r="M1292" s="2330"/>
      <c r="N1292" s="2325">
        <v>6430</v>
      </c>
      <c r="O1292" s="2326">
        <v>1598.37270737635</v>
      </c>
      <c r="P1292" s="2331"/>
      <c r="Q1292" s="2328">
        <v>6430</v>
      </c>
      <c r="R1292" s="2329">
        <v>125.907617150284</v>
      </c>
      <c r="S1292" s="2330"/>
      <c r="T1292" s="2325">
        <v>6430</v>
      </c>
      <c r="U1292" s="2326">
        <v>3563.5744590137201</v>
      </c>
      <c r="V1292" s="2331"/>
      <c r="W1292" s="2332">
        <v>6430</v>
      </c>
      <c r="X1292" s="2329">
        <v>178.39455217102901</v>
      </c>
      <c r="Y1292" s="2330"/>
      <c r="Z1292" s="2333">
        <v>6430</v>
      </c>
      <c r="AA1292" s="2326">
        <v>2224.4587235315798</v>
      </c>
      <c r="AB1292" s="2331"/>
      <c r="AC1292" s="2332">
        <v>6430</v>
      </c>
      <c r="AD1292" s="2329">
        <v>142.44193864797001</v>
      </c>
      <c r="AE1292" s="2330"/>
      <c r="AF1292" s="2334">
        <v>6430</v>
      </c>
      <c r="AG1292" s="2335">
        <f t="shared" si="44"/>
        <v>1946.4160751003644</v>
      </c>
      <c r="AH1292" s="2336"/>
      <c r="AI1292" s="2334">
        <v>6430</v>
      </c>
      <c r="AJ1292" s="2337">
        <f t="shared" si="45"/>
        <v>135.1942243237178</v>
      </c>
    </row>
    <row r="1293" spans="2:36" x14ac:dyDescent="0.25">
      <c r="B1293" s="2325">
        <v>6435</v>
      </c>
      <c r="C1293" s="2326">
        <v>1392.33186409005</v>
      </c>
      <c r="D1293" s="2327"/>
      <c r="E1293" s="2328">
        <v>6435</v>
      </c>
      <c r="F1293" s="2329">
        <v>124.980006665451</v>
      </c>
      <c r="G1293" s="2330"/>
      <c r="H1293" s="2325">
        <v>6435</v>
      </c>
      <c r="I1293" s="2326">
        <v>953.33561784371102</v>
      </c>
      <c r="J1293" s="2331"/>
      <c r="K1293" s="2328">
        <v>6435</v>
      </c>
      <c r="L1293" s="2329">
        <v>104.24534820388099</v>
      </c>
      <c r="M1293" s="2330"/>
      <c r="N1293" s="2325">
        <v>6435</v>
      </c>
      <c r="O1293" s="2326">
        <v>1598.36972574169</v>
      </c>
      <c r="P1293" s="2331"/>
      <c r="Q1293" s="2328">
        <v>6435</v>
      </c>
      <c r="R1293" s="2329">
        <v>125.906783451287</v>
      </c>
      <c r="S1293" s="2330"/>
      <c r="T1293" s="2325">
        <v>6435</v>
      </c>
      <c r="U1293" s="2326">
        <v>3563.5650029872099</v>
      </c>
      <c r="V1293" s="2331"/>
      <c r="W1293" s="2332">
        <v>6435</v>
      </c>
      <c r="X1293" s="2329">
        <v>178.393725283929</v>
      </c>
      <c r="Y1293" s="2330"/>
      <c r="Z1293" s="2333">
        <v>6435</v>
      </c>
      <c r="AA1293" s="2326">
        <v>2224.55180203489</v>
      </c>
      <c r="AB1293" s="2331"/>
      <c r="AC1293" s="2332">
        <v>6435</v>
      </c>
      <c r="AD1293" s="2329">
        <v>142.44387042636399</v>
      </c>
      <c r="AE1293" s="2330"/>
      <c r="AF1293" s="2334">
        <v>6435</v>
      </c>
      <c r="AG1293" s="2335">
        <f t="shared" si="44"/>
        <v>1946.4308025395101</v>
      </c>
      <c r="AH1293" s="2336"/>
      <c r="AI1293" s="2334">
        <v>6435</v>
      </c>
      <c r="AJ1293" s="2337">
        <f t="shared" si="45"/>
        <v>135.1939468061824</v>
      </c>
    </row>
    <row r="1294" spans="2:36" x14ac:dyDescent="0.25">
      <c r="B1294" s="2325">
        <v>6440</v>
      </c>
      <c r="C1294" s="2326">
        <v>1392.32925692816</v>
      </c>
      <c r="D1294" s="2327"/>
      <c r="E1294" s="2328">
        <v>6440</v>
      </c>
      <c r="F1294" s="2329">
        <v>124.979124918428</v>
      </c>
      <c r="G1294" s="2330"/>
      <c r="H1294" s="2325">
        <v>6440</v>
      </c>
      <c r="I1294" s="2326">
        <v>953.33122135918995</v>
      </c>
      <c r="J1294" s="2331"/>
      <c r="K1294" s="2328">
        <v>6440</v>
      </c>
      <c r="L1294" s="2329">
        <v>104.24457117093</v>
      </c>
      <c r="M1294" s="2330"/>
      <c r="N1294" s="2325">
        <v>6440</v>
      </c>
      <c r="O1294" s="2326">
        <v>1598.3667441070299</v>
      </c>
      <c r="P1294" s="2331"/>
      <c r="Q1294" s="2328">
        <v>6440</v>
      </c>
      <c r="R1294" s="2329">
        <v>125.90594975229</v>
      </c>
      <c r="S1294" s="2330"/>
      <c r="T1294" s="2325">
        <v>6440</v>
      </c>
      <c r="U1294" s="2326">
        <v>3563.5555469607002</v>
      </c>
      <c r="V1294" s="2331"/>
      <c r="W1294" s="2332">
        <v>6440</v>
      </c>
      <c r="X1294" s="2329">
        <v>178.392898396829</v>
      </c>
      <c r="Y1294" s="2330"/>
      <c r="Z1294" s="2333">
        <v>6440</v>
      </c>
      <c r="AA1294" s="2326">
        <v>2224.6448805382001</v>
      </c>
      <c r="AB1294" s="2331"/>
      <c r="AC1294" s="2332">
        <v>6440</v>
      </c>
      <c r="AD1294" s="2329">
        <v>142.445802204758</v>
      </c>
      <c r="AE1294" s="2330"/>
      <c r="AF1294" s="2334">
        <v>6440</v>
      </c>
      <c r="AG1294" s="2335">
        <f t="shared" si="44"/>
        <v>1946.4455299786562</v>
      </c>
      <c r="AH1294" s="2336"/>
      <c r="AI1294" s="2334">
        <v>6440</v>
      </c>
      <c r="AJ1294" s="2337">
        <f t="shared" si="45"/>
        <v>135.19366928864699</v>
      </c>
    </row>
    <row r="1295" spans="2:36" x14ac:dyDescent="0.25">
      <c r="B1295" s="2325">
        <v>6445</v>
      </c>
      <c r="C1295" s="2326">
        <v>1392.3266497662701</v>
      </c>
      <c r="D1295" s="2327"/>
      <c r="E1295" s="2328">
        <v>6445</v>
      </c>
      <c r="F1295" s="2329">
        <v>124.978243171405</v>
      </c>
      <c r="G1295" s="2330"/>
      <c r="H1295" s="2325">
        <v>6445</v>
      </c>
      <c r="I1295" s="2326">
        <v>953.326824874669</v>
      </c>
      <c r="J1295" s="2331"/>
      <c r="K1295" s="2328">
        <v>6445</v>
      </c>
      <c r="L1295" s="2329">
        <v>104.24379413797899</v>
      </c>
      <c r="M1295" s="2330"/>
      <c r="N1295" s="2325">
        <v>6445</v>
      </c>
      <c r="O1295" s="2326">
        <v>1598.3637624723699</v>
      </c>
      <c r="P1295" s="2331"/>
      <c r="Q1295" s="2328">
        <v>6445</v>
      </c>
      <c r="R1295" s="2329">
        <v>125.905116053293</v>
      </c>
      <c r="S1295" s="2330"/>
      <c r="T1295" s="2325">
        <v>6445</v>
      </c>
      <c r="U1295" s="2326">
        <v>3563.54609093419</v>
      </c>
      <c r="V1295" s="2331"/>
      <c r="W1295" s="2332">
        <v>6445</v>
      </c>
      <c r="X1295" s="2329">
        <v>178.39207150972899</v>
      </c>
      <c r="Y1295" s="2330"/>
      <c r="Z1295" s="2333">
        <v>6445</v>
      </c>
      <c r="AA1295" s="2326">
        <v>2224.7379590415098</v>
      </c>
      <c r="AB1295" s="2331"/>
      <c r="AC1295" s="2332">
        <v>6445</v>
      </c>
      <c r="AD1295" s="2329">
        <v>142.44773398315201</v>
      </c>
      <c r="AE1295" s="2330"/>
      <c r="AF1295" s="2334">
        <v>6445</v>
      </c>
      <c r="AG1295" s="2335">
        <f t="shared" si="44"/>
        <v>1946.4602574178018</v>
      </c>
      <c r="AH1295" s="2336"/>
      <c r="AI1295" s="2334">
        <v>6445</v>
      </c>
      <c r="AJ1295" s="2337">
        <f t="shared" si="45"/>
        <v>135.19339177111161</v>
      </c>
    </row>
    <row r="1296" spans="2:36" x14ac:dyDescent="0.25">
      <c r="B1296" s="2325">
        <v>6450</v>
      </c>
      <c r="C1296" s="2326">
        <v>1392.3240426043801</v>
      </c>
      <c r="D1296" s="2327"/>
      <c r="E1296" s="2328">
        <v>6450</v>
      </c>
      <c r="F1296" s="2329">
        <v>124.977361424382</v>
      </c>
      <c r="G1296" s="2330"/>
      <c r="H1296" s="2325">
        <v>6450</v>
      </c>
      <c r="I1296" s="2326">
        <v>953.32242839014805</v>
      </c>
      <c r="J1296" s="2331"/>
      <c r="K1296" s="2328">
        <v>6450</v>
      </c>
      <c r="L1296" s="2329">
        <v>104.243017105028</v>
      </c>
      <c r="M1296" s="2330"/>
      <c r="N1296" s="2325">
        <v>6450</v>
      </c>
      <c r="O1296" s="2326">
        <v>1598.3607808377101</v>
      </c>
      <c r="P1296" s="2331"/>
      <c r="Q1296" s="2328">
        <v>6450</v>
      </c>
      <c r="R1296" s="2329">
        <v>125.904282354296</v>
      </c>
      <c r="S1296" s="2330"/>
      <c r="T1296" s="2325">
        <v>6450</v>
      </c>
      <c r="U1296" s="2326">
        <v>3563.5366349076799</v>
      </c>
      <c r="V1296" s="2331"/>
      <c r="W1296" s="2332">
        <v>6450</v>
      </c>
      <c r="X1296" s="2329">
        <v>178.39124462262899</v>
      </c>
      <c r="Y1296" s="2330"/>
      <c r="Z1296" s="2333">
        <v>6450</v>
      </c>
      <c r="AA1296" s="2326">
        <v>2224.83103754482</v>
      </c>
      <c r="AB1296" s="2331"/>
      <c r="AC1296" s="2332">
        <v>6450</v>
      </c>
      <c r="AD1296" s="2329">
        <v>142.44966576154599</v>
      </c>
      <c r="AE1296" s="2330"/>
      <c r="AF1296" s="2334">
        <v>6450</v>
      </c>
      <c r="AG1296" s="2335">
        <f t="shared" si="44"/>
        <v>1946.4749848569475</v>
      </c>
      <c r="AH1296" s="2336"/>
      <c r="AI1296" s="2334">
        <v>6450</v>
      </c>
      <c r="AJ1296" s="2337">
        <f t="shared" si="45"/>
        <v>135.1931142535762</v>
      </c>
    </row>
    <row r="1297" spans="2:36" x14ac:dyDescent="0.25">
      <c r="B1297" s="2325">
        <v>6455</v>
      </c>
      <c r="C1297" s="2326">
        <v>1392.3214354424899</v>
      </c>
      <c r="D1297" s="2327"/>
      <c r="E1297" s="2328">
        <v>6455</v>
      </c>
      <c r="F1297" s="2329">
        <v>124.97647967735899</v>
      </c>
      <c r="G1297" s="2330"/>
      <c r="H1297" s="2325">
        <v>6455</v>
      </c>
      <c r="I1297" s="2326">
        <v>953.31803190562698</v>
      </c>
      <c r="J1297" s="2331"/>
      <c r="K1297" s="2328">
        <v>6455</v>
      </c>
      <c r="L1297" s="2329">
        <v>104.242240072077</v>
      </c>
      <c r="M1297" s="2330"/>
      <c r="N1297" s="2325">
        <v>6455</v>
      </c>
      <c r="O1297" s="2326">
        <v>1598.35779920305</v>
      </c>
      <c r="P1297" s="2331"/>
      <c r="Q1297" s="2328">
        <v>6455</v>
      </c>
      <c r="R1297" s="2329">
        <v>125.903448655299</v>
      </c>
      <c r="S1297" s="2330"/>
      <c r="T1297" s="2325">
        <v>6455</v>
      </c>
      <c r="U1297" s="2326">
        <v>3563.5271788811701</v>
      </c>
      <c r="V1297" s="2331"/>
      <c r="W1297" s="2332">
        <v>6455</v>
      </c>
      <c r="X1297" s="2329">
        <v>178.39041773552901</v>
      </c>
      <c r="Y1297" s="2330"/>
      <c r="Z1297" s="2333">
        <v>6455</v>
      </c>
      <c r="AA1297" s="2326">
        <v>2224.9241160481301</v>
      </c>
      <c r="AB1297" s="2331"/>
      <c r="AC1297" s="2332">
        <v>6455</v>
      </c>
      <c r="AD1297" s="2329">
        <v>142.45159753994</v>
      </c>
      <c r="AE1297" s="2330"/>
      <c r="AF1297" s="2334">
        <v>6455</v>
      </c>
      <c r="AG1297" s="2335">
        <f t="shared" si="44"/>
        <v>1946.4897122960933</v>
      </c>
      <c r="AH1297" s="2336"/>
      <c r="AI1297" s="2334">
        <v>6455</v>
      </c>
      <c r="AJ1297" s="2337">
        <f t="shared" si="45"/>
        <v>135.19283673604082</v>
      </c>
    </row>
    <row r="1298" spans="2:36" x14ac:dyDescent="0.25">
      <c r="B1298" s="2325">
        <v>6460</v>
      </c>
      <c r="C1298" s="2326">
        <v>1392.3188282806</v>
      </c>
      <c r="D1298" s="2327"/>
      <c r="E1298" s="2328">
        <v>6460</v>
      </c>
      <c r="F1298" s="2329">
        <v>124.97559793033599</v>
      </c>
      <c r="G1298" s="2330"/>
      <c r="H1298" s="2325">
        <v>6460</v>
      </c>
      <c r="I1298" s="2326">
        <v>953.31363542110603</v>
      </c>
      <c r="J1298" s="2331"/>
      <c r="K1298" s="2328">
        <v>6460</v>
      </c>
      <c r="L1298" s="2329">
        <v>104.241463039126</v>
      </c>
      <c r="M1298" s="2330"/>
      <c r="N1298" s="2325">
        <v>6460</v>
      </c>
      <c r="O1298" s="2326">
        <v>1598.35481756839</v>
      </c>
      <c r="P1298" s="2331"/>
      <c r="Q1298" s="2328">
        <v>6460</v>
      </c>
      <c r="R1298" s="2329">
        <v>125.902614956302</v>
      </c>
      <c r="S1298" s="2330"/>
      <c r="T1298" s="2325">
        <v>6460</v>
      </c>
      <c r="U1298" s="2326">
        <v>3563.51772285466</v>
      </c>
      <c r="V1298" s="2331"/>
      <c r="W1298" s="2332">
        <v>6460</v>
      </c>
      <c r="X1298" s="2329">
        <v>178.38959084842901</v>
      </c>
      <c r="Y1298" s="2330"/>
      <c r="Z1298" s="2333">
        <v>6460</v>
      </c>
      <c r="AA1298" s="2326">
        <v>2225.0171945514398</v>
      </c>
      <c r="AB1298" s="2331"/>
      <c r="AC1298" s="2332">
        <v>6460</v>
      </c>
      <c r="AD1298" s="2329">
        <v>142.45352931833401</v>
      </c>
      <c r="AE1298" s="2330"/>
      <c r="AF1298" s="2334">
        <v>6460</v>
      </c>
      <c r="AG1298" s="2335">
        <f t="shared" si="44"/>
        <v>1946.504439735239</v>
      </c>
      <c r="AH1298" s="2336"/>
      <c r="AI1298" s="2334">
        <v>6460</v>
      </c>
      <c r="AJ1298" s="2337">
        <f t="shared" si="45"/>
        <v>135.19255921850541</v>
      </c>
    </row>
    <row r="1299" spans="2:36" x14ac:dyDescent="0.25">
      <c r="B1299" s="2325">
        <v>6465</v>
      </c>
      <c r="C1299" s="2326">
        <v>1392.31622111871</v>
      </c>
      <c r="D1299" s="2327"/>
      <c r="E1299" s="2328">
        <v>6465</v>
      </c>
      <c r="F1299" s="2329">
        <v>124.97471618331301</v>
      </c>
      <c r="G1299" s="2330"/>
      <c r="H1299" s="2325">
        <v>6465</v>
      </c>
      <c r="I1299" s="2326">
        <v>953.30923893658496</v>
      </c>
      <c r="J1299" s="2331"/>
      <c r="K1299" s="2328">
        <v>6465</v>
      </c>
      <c r="L1299" s="2329">
        <v>104.240686006175</v>
      </c>
      <c r="M1299" s="2330"/>
      <c r="N1299" s="2325">
        <v>6465</v>
      </c>
      <c r="O1299" s="2326">
        <v>1598.3518359337299</v>
      </c>
      <c r="P1299" s="2331"/>
      <c r="Q1299" s="2328">
        <v>6465</v>
      </c>
      <c r="R1299" s="2329">
        <v>125.901781257305</v>
      </c>
      <c r="S1299" s="2330"/>
      <c r="T1299" s="2325">
        <v>6465</v>
      </c>
      <c r="U1299" s="2326">
        <v>3563.5082668281598</v>
      </c>
      <c r="V1299" s="2331"/>
      <c r="W1299" s="2332">
        <v>6465</v>
      </c>
      <c r="X1299" s="2329">
        <v>178.388763961329</v>
      </c>
      <c r="Y1299" s="2330"/>
      <c r="Z1299" s="2333">
        <v>6465</v>
      </c>
      <c r="AA1299" s="2326">
        <v>2225.11027305475</v>
      </c>
      <c r="AB1299" s="2331"/>
      <c r="AC1299" s="2332">
        <v>6465</v>
      </c>
      <c r="AD1299" s="2329">
        <v>142.45546109672799</v>
      </c>
      <c r="AE1299" s="2330"/>
      <c r="AF1299" s="2334">
        <v>6465</v>
      </c>
      <c r="AG1299" s="2335">
        <f t="shared" si="44"/>
        <v>1946.5191671743869</v>
      </c>
      <c r="AH1299" s="2336"/>
      <c r="AI1299" s="2334">
        <v>6465</v>
      </c>
      <c r="AJ1299" s="2337">
        <f t="shared" si="45"/>
        <v>135.19228170097</v>
      </c>
    </row>
    <row r="1300" spans="2:36" x14ac:dyDescent="0.25">
      <c r="B1300" s="2325">
        <v>6470</v>
      </c>
      <c r="C1300" s="2326">
        <v>1392.3136139568201</v>
      </c>
      <c r="D1300" s="2327"/>
      <c r="E1300" s="2328">
        <v>6470</v>
      </c>
      <c r="F1300" s="2329">
        <v>124.97383443629001</v>
      </c>
      <c r="G1300" s="2330"/>
      <c r="H1300" s="2325">
        <v>6470</v>
      </c>
      <c r="I1300" s="2326">
        <v>953.30484245206401</v>
      </c>
      <c r="J1300" s="2331"/>
      <c r="K1300" s="2328">
        <v>6470</v>
      </c>
      <c r="L1300" s="2329">
        <v>104.239908973224</v>
      </c>
      <c r="M1300" s="2330"/>
      <c r="N1300" s="2325">
        <v>6470</v>
      </c>
      <c r="O1300" s="2326">
        <v>1598.3488542990699</v>
      </c>
      <c r="P1300" s="2331"/>
      <c r="Q1300" s="2328">
        <v>6470</v>
      </c>
      <c r="R1300" s="2329">
        <v>125.900947558308</v>
      </c>
      <c r="S1300" s="2330"/>
      <c r="T1300" s="2325">
        <v>6470</v>
      </c>
      <c r="U1300" s="2326">
        <v>3563.4988108016501</v>
      </c>
      <c r="V1300" s="2331"/>
      <c r="W1300" s="2332">
        <v>6470</v>
      </c>
      <c r="X1300" s="2329">
        <v>178.387937074229</v>
      </c>
      <c r="Y1300" s="2330"/>
      <c r="Z1300" s="2333">
        <v>6470</v>
      </c>
      <c r="AA1300" s="2326">
        <v>2225.2033515580601</v>
      </c>
      <c r="AB1300" s="2331"/>
      <c r="AC1300" s="2332">
        <v>6470</v>
      </c>
      <c r="AD1300" s="2329">
        <v>142.457392875122</v>
      </c>
      <c r="AE1300" s="2330"/>
      <c r="AF1300" s="2334">
        <v>6470</v>
      </c>
      <c r="AG1300" s="2335">
        <f t="shared" si="44"/>
        <v>1946.533894613533</v>
      </c>
      <c r="AH1300" s="2336"/>
      <c r="AI1300" s="2334">
        <v>6470</v>
      </c>
      <c r="AJ1300" s="2337">
        <f t="shared" si="45"/>
        <v>135.19200418343459</v>
      </c>
    </row>
    <row r="1301" spans="2:36" x14ac:dyDescent="0.25">
      <c r="B1301" s="2325">
        <v>6475</v>
      </c>
      <c r="C1301" s="2326">
        <v>1392.3110067949301</v>
      </c>
      <c r="D1301" s="2327"/>
      <c r="E1301" s="2328">
        <v>6475</v>
      </c>
      <c r="F1301" s="2329">
        <v>124.972952689267</v>
      </c>
      <c r="G1301" s="2330"/>
      <c r="H1301" s="2325">
        <v>6475</v>
      </c>
      <c r="I1301" s="2326">
        <v>953.30044596754396</v>
      </c>
      <c r="J1301" s="2331"/>
      <c r="K1301" s="2328">
        <v>6475</v>
      </c>
      <c r="L1301" s="2329">
        <v>104.239131940273</v>
      </c>
      <c r="M1301" s="2330"/>
      <c r="N1301" s="2325">
        <v>6475</v>
      </c>
      <c r="O1301" s="2326">
        <v>1598.3458726644101</v>
      </c>
      <c r="P1301" s="2331"/>
      <c r="Q1301" s="2328">
        <v>6475</v>
      </c>
      <c r="R1301" s="2329">
        <v>125.90011385931101</v>
      </c>
      <c r="S1301" s="2330"/>
      <c r="T1301" s="2325">
        <v>6475</v>
      </c>
      <c r="U1301" s="2326">
        <v>3563.4893547751399</v>
      </c>
      <c r="V1301" s="2331"/>
      <c r="W1301" s="2332">
        <v>6475</v>
      </c>
      <c r="X1301" s="2329">
        <v>178.387110187129</v>
      </c>
      <c r="Y1301" s="2330"/>
      <c r="Z1301" s="2333">
        <v>6475</v>
      </c>
      <c r="AA1301" s="2326">
        <v>2225.2964300613698</v>
      </c>
      <c r="AB1301" s="2331"/>
      <c r="AC1301" s="2332">
        <v>6475</v>
      </c>
      <c r="AD1301" s="2329">
        <v>142.45932465351601</v>
      </c>
      <c r="AE1301" s="2330"/>
      <c r="AF1301" s="2334">
        <v>6475</v>
      </c>
      <c r="AG1301" s="2335">
        <f t="shared" si="44"/>
        <v>1946.5486220526789</v>
      </c>
      <c r="AH1301" s="2336"/>
      <c r="AI1301" s="2334">
        <v>6475</v>
      </c>
      <c r="AJ1301" s="2337">
        <f t="shared" si="45"/>
        <v>135.19172666589921</v>
      </c>
    </row>
    <row r="1302" spans="2:36" x14ac:dyDescent="0.25">
      <c r="B1302" s="2325">
        <v>6480</v>
      </c>
      <c r="C1302" s="2326">
        <v>1392.3083996330399</v>
      </c>
      <c r="D1302" s="2327"/>
      <c r="E1302" s="2328">
        <v>6480</v>
      </c>
      <c r="F1302" s="2329">
        <v>124.972070942244</v>
      </c>
      <c r="G1302" s="2330"/>
      <c r="H1302" s="2325">
        <v>6480</v>
      </c>
      <c r="I1302" s="2326">
        <v>953.29604948302301</v>
      </c>
      <c r="J1302" s="2331"/>
      <c r="K1302" s="2328">
        <v>6480</v>
      </c>
      <c r="L1302" s="2329">
        <v>104.23835490732201</v>
      </c>
      <c r="M1302" s="2330"/>
      <c r="N1302" s="2325">
        <v>6480</v>
      </c>
      <c r="O1302" s="2326">
        <v>1598.34289102975</v>
      </c>
      <c r="P1302" s="2331"/>
      <c r="Q1302" s="2328">
        <v>6480</v>
      </c>
      <c r="R1302" s="2329">
        <v>125.89928016031401</v>
      </c>
      <c r="S1302" s="2330"/>
      <c r="T1302" s="2325">
        <v>6480</v>
      </c>
      <c r="U1302" s="2326">
        <v>3563.4798987486301</v>
      </c>
      <c r="V1302" s="2331"/>
      <c r="W1302" s="2332">
        <v>6480</v>
      </c>
      <c r="X1302" s="2329">
        <v>178.38628330002899</v>
      </c>
      <c r="Y1302" s="2330"/>
      <c r="Z1302" s="2333">
        <v>6480</v>
      </c>
      <c r="AA1302" s="2326">
        <v>2225.38950856468</v>
      </c>
      <c r="AB1302" s="2331"/>
      <c r="AC1302" s="2332">
        <v>6480</v>
      </c>
      <c r="AD1302" s="2329">
        <v>142.46125643190999</v>
      </c>
      <c r="AE1302" s="2330"/>
      <c r="AF1302" s="2334">
        <v>6480</v>
      </c>
      <c r="AG1302" s="2335">
        <f t="shared" si="44"/>
        <v>1946.5633494918245</v>
      </c>
      <c r="AH1302" s="2336"/>
      <c r="AI1302" s="2334">
        <v>6480</v>
      </c>
      <c r="AJ1302" s="2337">
        <f t="shared" si="45"/>
        <v>135.1914491483638</v>
      </c>
    </row>
    <row r="1303" spans="2:36" x14ac:dyDescent="0.25">
      <c r="B1303" s="2325">
        <v>6485</v>
      </c>
      <c r="C1303" s="2326">
        <v>1392.30579247115</v>
      </c>
      <c r="D1303" s="2327"/>
      <c r="E1303" s="2328">
        <v>6485</v>
      </c>
      <c r="F1303" s="2329">
        <v>124.971189195221</v>
      </c>
      <c r="G1303" s="2330"/>
      <c r="H1303" s="2325">
        <v>6485</v>
      </c>
      <c r="I1303" s="2326">
        <v>953.29165299850195</v>
      </c>
      <c r="J1303" s="2331"/>
      <c r="K1303" s="2328">
        <v>6485</v>
      </c>
      <c r="L1303" s="2329">
        <v>104.237577874371</v>
      </c>
      <c r="M1303" s="2330"/>
      <c r="N1303" s="2325">
        <v>6485</v>
      </c>
      <c r="O1303" s="2326">
        <v>1598.33990939509</v>
      </c>
      <c r="P1303" s="2331"/>
      <c r="Q1303" s="2328">
        <v>6485</v>
      </c>
      <c r="R1303" s="2329">
        <v>125.89844646131699</v>
      </c>
      <c r="S1303" s="2330"/>
      <c r="T1303" s="2325">
        <v>6485</v>
      </c>
      <c r="U1303" s="2326">
        <v>3563.47044272212</v>
      </c>
      <c r="V1303" s="2331"/>
      <c r="W1303" s="2332">
        <v>6485</v>
      </c>
      <c r="X1303" s="2329">
        <v>178.38545641292899</v>
      </c>
      <c r="Y1303" s="2330"/>
      <c r="Z1303" s="2333">
        <v>6485</v>
      </c>
      <c r="AA1303" s="2326">
        <v>2225.4825870679902</v>
      </c>
      <c r="AB1303" s="2331"/>
      <c r="AC1303" s="2332">
        <v>6485</v>
      </c>
      <c r="AD1303" s="2329">
        <v>142.463188210304</v>
      </c>
      <c r="AE1303" s="2330"/>
      <c r="AF1303" s="2334">
        <v>6485</v>
      </c>
      <c r="AG1303" s="2335">
        <f t="shared" ref="AG1303:AG1366" si="46">AVERAGE(C1303,I1303,O1303,U1303,AA1303)</f>
        <v>1946.5780769309706</v>
      </c>
      <c r="AH1303" s="2336"/>
      <c r="AI1303" s="2334">
        <v>6485</v>
      </c>
      <c r="AJ1303" s="2337">
        <f t="shared" ref="AJ1303:AJ1366" si="47">AVERAGE(F1303,L1303,R1303,X1303,AD1303)</f>
        <v>135.19117163082839</v>
      </c>
    </row>
    <row r="1304" spans="2:36" x14ac:dyDescent="0.25">
      <c r="B1304" s="2325">
        <v>6490</v>
      </c>
      <c r="C1304" s="2326">
        <v>1392.30318530926</v>
      </c>
      <c r="D1304" s="2327"/>
      <c r="E1304" s="2328">
        <v>6490</v>
      </c>
      <c r="F1304" s="2329">
        <v>124.970307448198</v>
      </c>
      <c r="G1304" s="2330"/>
      <c r="H1304" s="2325">
        <v>6490</v>
      </c>
      <c r="I1304" s="2326">
        <v>953.28725651398099</v>
      </c>
      <c r="J1304" s="2331"/>
      <c r="K1304" s="2328">
        <v>6490</v>
      </c>
      <c r="L1304" s="2329">
        <v>104.23680084142001</v>
      </c>
      <c r="M1304" s="2330"/>
      <c r="N1304" s="2325">
        <v>6490</v>
      </c>
      <c r="O1304" s="2326">
        <v>1598.3369277604299</v>
      </c>
      <c r="P1304" s="2331"/>
      <c r="Q1304" s="2328">
        <v>6490</v>
      </c>
      <c r="R1304" s="2329">
        <v>125.89761276231999</v>
      </c>
      <c r="S1304" s="2330"/>
      <c r="T1304" s="2325">
        <v>6490</v>
      </c>
      <c r="U1304" s="2326">
        <v>3563.4609866956098</v>
      </c>
      <c r="V1304" s="2331"/>
      <c r="W1304" s="2332">
        <v>6490</v>
      </c>
      <c r="X1304" s="2329">
        <v>178.38462952582901</v>
      </c>
      <c r="Y1304" s="2330"/>
      <c r="Z1304" s="2333">
        <v>6490</v>
      </c>
      <c r="AA1304" s="2326">
        <v>2225.5756655712999</v>
      </c>
      <c r="AB1304" s="2331"/>
      <c r="AC1304" s="2332">
        <v>6490</v>
      </c>
      <c r="AD1304" s="2329">
        <v>142.46511998869801</v>
      </c>
      <c r="AE1304" s="2330"/>
      <c r="AF1304" s="2334">
        <v>6490</v>
      </c>
      <c r="AG1304" s="2335">
        <f t="shared" si="46"/>
        <v>1946.5928043701163</v>
      </c>
      <c r="AH1304" s="2336"/>
      <c r="AI1304" s="2334">
        <v>6490</v>
      </c>
      <c r="AJ1304" s="2337">
        <f t="shared" si="47"/>
        <v>135.19089411329301</v>
      </c>
    </row>
    <row r="1305" spans="2:36" x14ac:dyDescent="0.25">
      <c r="B1305" s="2325">
        <v>6495</v>
      </c>
      <c r="C1305" s="2326">
        <v>1392.3005781473701</v>
      </c>
      <c r="D1305" s="2327"/>
      <c r="E1305" s="2328">
        <v>6495</v>
      </c>
      <c r="F1305" s="2329">
        <v>124.969425701175</v>
      </c>
      <c r="G1305" s="2330"/>
      <c r="H1305" s="2325">
        <v>6495</v>
      </c>
      <c r="I1305" s="2326">
        <v>953.28286002946004</v>
      </c>
      <c r="J1305" s="2331"/>
      <c r="K1305" s="2328">
        <v>6495</v>
      </c>
      <c r="L1305" s="2329">
        <v>104.236023808469</v>
      </c>
      <c r="M1305" s="2330"/>
      <c r="N1305" s="2325">
        <v>6495</v>
      </c>
      <c r="O1305" s="2326">
        <v>1598.3339461257699</v>
      </c>
      <c r="P1305" s="2331"/>
      <c r="Q1305" s="2328">
        <v>6495</v>
      </c>
      <c r="R1305" s="2329">
        <v>125.896779063323</v>
      </c>
      <c r="S1305" s="2330"/>
      <c r="T1305" s="2325">
        <v>6495</v>
      </c>
      <c r="U1305" s="2326">
        <v>3563.4515306691001</v>
      </c>
      <c r="V1305" s="2331"/>
      <c r="W1305" s="2332">
        <v>6495</v>
      </c>
      <c r="X1305" s="2329">
        <v>178.38380263872901</v>
      </c>
      <c r="Y1305" s="2330"/>
      <c r="Z1305" s="2333">
        <v>6495</v>
      </c>
      <c r="AA1305" s="2326">
        <v>2225.66874407461</v>
      </c>
      <c r="AB1305" s="2331"/>
      <c r="AC1305" s="2332">
        <v>6495</v>
      </c>
      <c r="AD1305" s="2329">
        <v>142.46705176709199</v>
      </c>
      <c r="AE1305" s="2330"/>
      <c r="AF1305" s="2334">
        <v>6495</v>
      </c>
      <c r="AG1305" s="2335">
        <f t="shared" si="46"/>
        <v>1946.6075318092619</v>
      </c>
      <c r="AH1305" s="2336"/>
      <c r="AI1305" s="2334">
        <v>6495</v>
      </c>
      <c r="AJ1305" s="2337">
        <f t="shared" si="47"/>
        <v>135.1906165957576</v>
      </c>
    </row>
    <row r="1306" spans="2:36" x14ac:dyDescent="0.25">
      <c r="B1306" s="2325">
        <v>6500</v>
      </c>
      <c r="C1306" s="2326">
        <v>1392.2979709854801</v>
      </c>
      <c r="D1306" s="2327"/>
      <c r="E1306" s="2328">
        <v>6500</v>
      </c>
      <c r="F1306" s="2329">
        <v>124.968543954152</v>
      </c>
      <c r="G1306" s="2330"/>
      <c r="H1306" s="2325">
        <v>6500</v>
      </c>
      <c r="I1306" s="2326">
        <v>953.27846354493897</v>
      </c>
      <c r="J1306" s="2331"/>
      <c r="K1306" s="2328">
        <v>6500</v>
      </c>
      <c r="L1306" s="2329">
        <v>104.23524677551799</v>
      </c>
      <c r="M1306" s="2330"/>
      <c r="N1306" s="2325">
        <v>6500</v>
      </c>
      <c r="O1306" s="2326">
        <v>1598.3309644911101</v>
      </c>
      <c r="P1306" s="2331"/>
      <c r="Q1306" s="2328">
        <v>6500</v>
      </c>
      <c r="R1306" s="2329">
        <v>125.895945364326</v>
      </c>
      <c r="S1306" s="2330"/>
      <c r="T1306" s="2325">
        <v>6500</v>
      </c>
      <c r="U1306" s="2326">
        <v>3563.4420746425899</v>
      </c>
      <c r="V1306" s="2331"/>
      <c r="W1306" s="2332">
        <v>6500</v>
      </c>
      <c r="X1306" s="2329">
        <v>178.382975751629</v>
      </c>
      <c r="Y1306" s="2330"/>
      <c r="Z1306" s="2333">
        <v>6500</v>
      </c>
      <c r="AA1306" s="2326">
        <v>2225.7618225779202</v>
      </c>
      <c r="AB1306" s="2331"/>
      <c r="AC1306" s="2332">
        <v>6500</v>
      </c>
      <c r="AD1306" s="2329">
        <v>142.468983545486</v>
      </c>
      <c r="AE1306" s="2330"/>
      <c r="AF1306" s="2334">
        <v>6500</v>
      </c>
      <c r="AG1306" s="2335">
        <f t="shared" si="46"/>
        <v>1946.6222592484078</v>
      </c>
      <c r="AH1306" s="2336"/>
      <c r="AI1306" s="2334">
        <v>6500</v>
      </c>
      <c r="AJ1306" s="2337">
        <f t="shared" si="47"/>
        <v>135.19033907822219</v>
      </c>
    </row>
    <row r="1307" spans="2:36" x14ac:dyDescent="0.25">
      <c r="B1307" s="2325">
        <v>6505</v>
      </c>
      <c r="C1307" s="2326">
        <v>1392.2953638235899</v>
      </c>
      <c r="D1307" s="2327"/>
      <c r="E1307" s="2328">
        <v>6505</v>
      </c>
      <c r="F1307" s="2329">
        <v>124.967662207129</v>
      </c>
      <c r="G1307" s="2330"/>
      <c r="H1307" s="2325">
        <v>6505</v>
      </c>
      <c r="I1307" s="2326">
        <v>953.27406706041802</v>
      </c>
      <c r="J1307" s="2331"/>
      <c r="K1307" s="2328">
        <v>6505</v>
      </c>
      <c r="L1307" s="2329">
        <v>104.234469742567</v>
      </c>
      <c r="M1307" s="2330"/>
      <c r="N1307" s="2325">
        <v>6505</v>
      </c>
      <c r="O1307" s="2326">
        <v>1598.32798285645</v>
      </c>
      <c r="P1307" s="2331"/>
      <c r="Q1307" s="2328">
        <v>6505</v>
      </c>
      <c r="R1307" s="2329">
        <v>125.895111665329</v>
      </c>
      <c r="S1307" s="2330"/>
      <c r="T1307" s="2325">
        <v>6505</v>
      </c>
      <c r="U1307" s="2326">
        <v>3563.4326186160802</v>
      </c>
      <c r="V1307" s="2331"/>
      <c r="W1307" s="2332">
        <v>6505</v>
      </c>
      <c r="X1307" s="2329">
        <v>178.382148864529</v>
      </c>
      <c r="Y1307" s="2330"/>
      <c r="Z1307" s="2333">
        <v>6505</v>
      </c>
      <c r="AA1307" s="2326">
        <v>2225.8549010812299</v>
      </c>
      <c r="AB1307" s="2331"/>
      <c r="AC1307" s="2332">
        <v>6505</v>
      </c>
      <c r="AD1307" s="2329">
        <v>142.47091532388001</v>
      </c>
      <c r="AE1307" s="2330"/>
      <c r="AF1307" s="2334">
        <v>6505</v>
      </c>
      <c r="AG1307" s="2335">
        <f t="shared" si="46"/>
        <v>1946.6369866875534</v>
      </c>
      <c r="AH1307" s="2336"/>
      <c r="AI1307" s="2334">
        <v>6505</v>
      </c>
      <c r="AJ1307" s="2337">
        <f t="shared" si="47"/>
        <v>135.19006156068681</v>
      </c>
    </row>
    <row r="1308" spans="2:36" x14ac:dyDescent="0.25">
      <c r="B1308" s="2325">
        <v>6510</v>
      </c>
      <c r="C1308" s="2326">
        <v>1392.2927566617</v>
      </c>
      <c r="D1308" s="2327"/>
      <c r="E1308" s="2328">
        <v>6510</v>
      </c>
      <c r="F1308" s="2329">
        <v>124.96678046010599</v>
      </c>
      <c r="G1308" s="2330"/>
      <c r="H1308" s="2325">
        <v>6510</v>
      </c>
      <c r="I1308" s="2326">
        <v>953.26967057589695</v>
      </c>
      <c r="J1308" s="2331"/>
      <c r="K1308" s="2328">
        <v>6510</v>
      </c>
      <c r="L1308" s="2329">
        <v>104.23369270961599</v>
      </c>
      <c r="M1308" s="2330"/>
      <c r="N1308" s="2325">
        <v>6510</v>
      </c>
      <c r="O1308" s="2326">
        <v>1598.32500122179</v>
      </c>
      <c r="P1308" s="2331"/>
      <c r="Q1308" s="2328">
        <v>6510</v>
      </c>
      <c r="R1308" s="2329">
        <v>125.894277966332</v>
      </c>
      <c r="S1308" s="2330"/>
      <c r="T1308" s="2325">
        <v>6510</v>
      </c>
      <c r="U1308" s="2326">
        <v>3563.42316258957</v>
      </c>
      <c r="V1308" s="2331"/>
      <c r="W1308" s="2332">
        <v>6510</v>
      </c>
      <c r="X1308" s="2329">
        <v>178.381321977429</v>
      </c>
      <c r="Y1308" s="2330"/>
      <c r="Z1308" s="2333">
        <v>6510</v>
      </c>
      <c r="AA1308" s="2326">
        <v>2225.94797958454</v>
      </c>
      <c r="AB1308" s="2331"/>
      <c r="AC1308" s="2332">
        <v>6510</v>
      </c>
      <c r="AD1308" s="2329">
        <v>142.47284710227399</v>
      </c>
      <c r="AE1308" s="2330"/>
      <c r="AF1308" s="2334">
        <v>6510</v>
      </c>
      <c r="AG1308" s="2335">
        <f t="shared" si="46"/>
        <v>1946.6517141266995</v>
      </c>
      <c r="AH1308" s="2336"/>
      <c r="AI1308" s="2334">
        <v>6510</v>
      </c>
      <c r="AJ1308" s="2337">
        <f t="shared" si="47"/>
        <v>135.18978404315141</v>
      </c>
    </row>
    <row r="1309" spans="2:36" x14ac:dyDescent="0.25">
      <c r="B1309" s="2325">
        <v>6515</v>
      </c>
      <c r="C1309" s="2326">
        <v>1392.29014949981</v>
      </c>
      <c r="D1309" s="2327"/>
      <c r="E1309" s="2328">
        <v>6515</v>
      </c>
      <c r="F1309" s="2329">
        <v>124.96589871308301</v>
      </c>
      <c r="G1309" s="2330"/>
      <c r="H1309" s="2325">
        <v>6515</v>
      </c>
      <c r="I1309" s="2326">
        <v>953.265274091376</v>
      </c>
      <c r="J1309" s="2331"/>
      <c r="K1309" s="2328">
        <v>6515</v>
      </c>
      <c r="L1309" s="2329">
        <v>104.232915676665</v>
      </c>
      <c r="M1309" s="2330"/>
      <c r="N1309" s="2325">
        <v>6515</v>
      </c>
      <c r="O1309" s="2326">
        <v>1598.3220195871299</v>
      </c>
      <c r="P1309" s="2331"/>
      <c r="Q1309" s="2328">
        <v>6515</v>
      </c>
      <c r="R1309" s="2329">
        <v>125.893444267335</v>
      </c>
      <c r="S1309" s="2330"/>
      <c r="T1309" s="2325">
        <v>6515</v>
      </c>
      <c r="U1309" s="2326">
        <v>3563.4137065630598</v>
      </c>
      <c r="V1309" s="2331"/>
      <c r="W1309" s="2332">
        <v>6515</v>
      </c>
      <c r="X1309" s="2329">
        <v>178.38049509032899</v>
      </c>
      <c r="Y1309" s="2330"/>
      <c r="Z1309" s="2333">
        <v>6515</v>
      </c>
      <c r="AA1309" s="2326">
        <v>2226.0410580878502</v>
      </c>
      <c r="AB1309" s="2331"/>
      <c r="AC1309" s="2332">
        <v>6515</v>
      </c>
      <c r="AD1309" s="2329">
        <v>142.474778880668</v>
      </c>
      <c r="AE1309" s="2330"/>
      <c r="AF1309" s="2334">
        <v>6515</v>
      </c>
      <c r="AG1309" s="2335">
        <f t="shared" si="46"/>
        <v>1946.6664415658452</v>
      </c>
      <c r="AH1309" s="2336"/>
      <c r="AI1309" s="2334">
        <v>6515</v>
      </c>
      <c r="AJ1309" s="2337">
        <f t="shared" si="47"/>
        <v>135.18950652561597</v>
      </c>
    </row>
    <row r="1310" spans="2:36" x14ac:dyDescent="0.25">
      <c r="B1310" s="2325">
        <v>6520</v>
      </c>
      <c r="C1310" s="2326">
        <v>1392.2875423379201</v>
      </c>
      <c r="D1310" s="2327"/>
      <c r="E1310" s="2328">
        <v>6520</v>
      </c>
      <c r="F1310" s="2329">
        <v>124.96501696606001</v>
      </c>
      <c r="G1310" s="2330"/>
      <c r="H1310" s="2325">
        <v>6520</v>
      </c>
      <c r="I1310" s="2326">
        <v>953.26087760685505</v>
      </c>
      <c r="J1310" s="2331"/>
      <c r="K1310" s="2328">
        <v>6520</v>
      </c>
      <c r="L1310" s="2329">
        <v>104.23213864371399</v>
      </c>
      <c r="M1310" s="2330"/>
      <c r="N1310" s="2325">
        <v>6520</v>
      </c>
      <c r="O1310" s="2326">
        <v>1598.3190379524699</v>
      </c>
      <c r="P1310" s="2331"/>
      <c r="Q1310" s="2328">
        <v>6520</v>
      </c>
      <c r="R1310" s="2329">
        <v>125.892610568338</v>
      </c>
      <c r="S1310" s="2330"/>
      <c r="T1310" s="2325">
        <v>6520</v>
      </c>
      <c r="U1310" s="2326">
        <v>3563.4042505365501</v>
      </c>
      <c r="V1310" s="2331"/>
      <c r="W1310" s="2332">
        <v>6520</v>
      </c>
      <c r="X1310" s="2329">
        <v>178.37966820322899</v>
      </c>
      <c r="Y1310" s="2330"/>
      <c r="Z1310" s="2333">
        <v>6520</v>
      </c>
      <c r="AA1310" s="2326">
        <v>2226.1341365911599</v>
      </c>
      <c r="AB1310" s="2331"/>
      <c r="AC1310" s="2332">
        <v>6520</v>
      </c>
      <c r="AD1310" s="2329">
        <v>142.47671065906201</v>
      </c>
      <c r="AE1310" s="2330"/>
      <c r="AF1310" s="2334">
        <v>6520</v>
      </c>
      <c r="AG1310" s="2335">
        <f t="shared" si="46"/>
        <v>1946.6811690049908</v>
      </c>
      <c r="AH1310" s="2336"/>
      <c r="AI1310" s="2334">
        <v>6520</v>
      </c>
      <c r="AJ1310" s="2337">
        <f t="shared" si="47"/>
        <v>135.18922900808062</v>
      </c>
    </row>
    <row r="1311" spans="2:36" x14ac:dyDescent="0.25">
      <c r="B1311" s="2325">
        <v>6525</v>
      </c>
      <c r="C1311" s="2326">
        <v>1392.2849351760301</v>
      </c>
      <c r="D1311" s="2327"/>
      <c r="E1311" s="2328">
        <v>6525</v>
      </c>
      <c r="F1311" s="2329">
        <v>124.964135219037</v>
      </c>
      <c r="G1311" s="2330"/>
      <c r="H1311" s="2325">
        <v>6525</v>
      </c>
      <c r="I1311" s="2326">
        <v>953.25648112233398</v>
      </c>
      <c r="J1311" s="2331"/>
      <c r="K1311" s="2328">
        <v>6525</v>
      </c>
      <c r="L1311" s="2329">
        <v>104.231361610763</v>
      </c>
      <c r="M1311" s="2330"/>
      <c r="N1311" s="2325">
        <v>6525</v>
      </c>
      <c r="O1311" s="2326">
        <v>1598.3160563178101</v>
      </c>
      <c r="P1311" s="2331"/>
      <c r="Q1311" s="2328">
        <v>6525</v>
      </c>
      <c r="R1311" s="2329">
        <v>125.891776869341</v>
      </c>
      <c r="S1311" s="2330"/>
      <c r="T1311" s="2325">
        <v>6525</v>
      </c>
      <c r="U1311" s="2326">
        <v>3563.3947945100399</v>
      </c>
      <c r="V1311" s="2331"/>
      <c r="W1311" s="2332">
        <v>6525</v>
      </c>
      <c r="X1311" s="2329">
        <v>178.37884131612901</v>
      </c>
      <c r="Y1311" s="2330"/>
      <c r="Z1311" s="2333">
        <v>6525</v>
      </c>
      <c r="AA1311" s="2326">
        <v>2226.22721509447</v>
      </c>
      <c r="AB1311" s="2331"/>
      <c r="AC1311" s="2332">
        <v>6525</v>
      </c>
      <c r="AD1311" s="2329">
        <v>142.47864243745599</v>
      </c>
      <c r="AE1311" s="2330"/>
      <c r="AF1311" s="2334">
        <v>6525</v>
      </c>
      <c r="AG1311" s="2335">
        <f t="shared" si="46"/>
        <v>1946.6958964441369</v>
      </c>
      <c r="AH1311" s="2336"/>
      <c r="AI1311" s="2334">
        <v>6525</v>
      </c>
      <c r="AJ1311" s="2337">
        <f t="shared" si="47"/>
        <v>135.18895149054521</v>
      </c>
    </row>
    <row r="1312" spans="2:36" x14ac:dyDescent="0.25">
      <c r="B1312" s="2325">
        <v>6530</v>
      </c>
      <c r="C1312" s="2326">
        <v>1392.2823280141399</v>
      </c>
      <c r="D1312" s="2327"/>
      <c r="E1312" s="2328">
        <v>6530</v>
      </c>
      <c r="F1312" s="2329">
        <v>124.963253472014</v>
      </c>
      <c r="G1312" s="2330"/>
      <c r="H1312" s="2325">
        <v>6530</v>
      </c>
      <c r="I1312" s="2326">
        <v>953.25208463781303</v>
      </c>
      <c r="J1312" s="2331"/>
      <c r="K1312" s="2328">
        <v>6530</v>
      </c>
      <c r="L1312" s="2329">
        <v>104.230584577812</v>
      </c>
      <c r="M1312" s="2330"/>
      <c r="N1312" s="2325">
        <v>6530</v>
      </c>
      <c r="O1312" s="2326">
        <v>1598.31307468315</v>
      </c>
      <c r="P1312" s="2331"/>
      <c r="Q1312" s="2328">
        <v>6530</v>
      </c>
      <c r="R1312" s="2329">
        <v>125.890943170344</v>
      </c>
      <c r="S1312" s="2330"/>
      <c r="T1312" s="2325">
        <v>6530</v>
      </c>
      <c r="U1312" s="2326">
        <v>3563.3853384835302</v>
      </c>
      <c r="V1312" s="2331"/>
      <c r="W1312" s="2332">
        <v>6530</v>
      </c>
      <c r="X1312" s="2329">
        <v>178.37801442902901</v>
      </c>
      <c r="Y1312" s="2330"/>
      <c r="Z1312" s="2333">
        <v>6530</v>
      </c>
      <c r="AA1312" s="2326">
        <v>2226.3202935977802</v>
      </c>
      <c r="AB1312" s="2331"/>
      <c r="AC1312" s="2332">
        <v>6530</v>
      </c>
      <c r="AD1312" s="2329">
        <v>142.48057421585</v>
      </c>
      <c r="AE1312" s="2330"/>
      <c r="AF1312" s="2334">
        <v>6530</v>
      </c>
      <c r="AG1312" s="2335">
        <f t="shared" si="46"/>
        <v>1946.7106238832828</v>
      </c>
      <c r="AH1312" s="2336"/>
      <c r="AI1312" s="2334">
        <v>6530</v>
      </c>
      <c r="AJ1312" s="2337">
        <f t="shared" si="47"/>
        <v>135.1886739730098</v>
      </c>
    </row>
    <row r="1313" spans="2:36" x14ac:dyDescent="0.25">
      <c r="B1313" s="2325">
        <v>6535</v>
      </c>
      <c r="C1313" s="2326">
        <v>1392.27972085225</v>
      </c>
      <c r="D1313" s="2327"/>
      <c r="E1313" s="2328">
        <v>6535</v>
      </c>
      <c r="F1313" s="2329">
        <v>124.962371724991</v>
      </c>
      <c r="G1313" s="2330"/>
      <c r="H1313" s="2325">
        <v>6535</v>
      </c>
      <c r="I1313" s="2326">
        <v>953.24768815329196</v>
      </c>
      <c r="J1313" s="2331"/>
      <c r="K1313" s="2328">
        <v>6535</v>
      </c>
      <c r="L1313" s="2329">
        <v>104.229807544861</v>
      </c>
      <c r="M1313" s="2330"/>
      <c r="N1313" s="2325">
        <v>6535</v>
      </c>
      <c r="O1313" s="2326">
        <v>1598.31009304849</v>
      </c>
      <c r="P1313" s="2331"/>
      <c r="Q1313" s="2328">
        <v>6535</v>
      </c>
      <c r="R1313" s="2329">
        <v>125.890109471347</v>
      </c>
      <c r="S1313" s="2330"/>
      <c r="T1313" s="2325">
        <v>6535</v>
      </c>
      <c r="U1313" s="2326">
        <v>3563.37588245702</v>
      </c>
      <c r="V1313" s="2331"/>
      <c r="W1313" s="2332">
        <v>6535</v>
      </c>
      <c r="X1313" s="2329">
        <v>178.377187541929</v>
      </c>
      <c r="Y1313" s="2330"/>
      <c r="Z1313" s="2333">
        <v>6535</v>
      </c>
      <c r="AA1313" s="2326">
        <v>2226.4133721010899</v>
      </c>
      <c r="AB1313" s="2331"/>
      <c r="AC1313" s="2332">
        <v>6535</v>
      </c>
      <c r="AD1313" s="2329">
        <v>142.48250599424401</v>
      </c>
      <c r="AE1313" s="2330"/>
      <c r="AF1313" s="2334">
        <v>6535</v>
      </c>
      <c r="AG1313" s="2335">
        <f t="shared" si="46"/>
        <v>1946.7253513224282</v>
      </c>
      <c r="AH1313" s="2336"/>
      <c r="AI1313" s="2334">
        <v>6535</v>
      </c>
      <c r="AJ1313" s="2337">
        <f t="shared" si="47"/>
        <v>135.18839645547439</v>
      </c>
    </row>
    <row r="1314" spans="2:36" x14ac:dyDescent="0.25">
      <c r="B1314" s="2325">
        <v>6540</v>
      </c>
      <c r="C1314" s="2326">
        <v>1392.27711369036</v>
      </c>
      <c r="D1314" s="2327"/>
      <c r="E1314" s="2328">
        <v>6540</v>
      </c>
      <c r="F1314" s="2329">
        <v>124.961489977968</v>
      </c>
      <c r="G1314" s="2330"/>
      <c r="H1314" s="2325">
        <v>6540</v>
      </c>
      <c r="I1314" s="2326">
        <v>953.24329166877101</v>
      </c>
      <c r="J1314" s="2331"/>
      <c r="K1314" s="2328">
        <v>6540</v>
      </c>
      <c r="L1314" s="2329">
        <v>104.22903051191</v>
      </c>
      <c r="M1314" s="2330"/>
      <c r="N1314" s="2325">
        <v>6540</v>
      </c>
      <c r="O1314" s="2326">
        <v>1598.3071114138299</v>
      </c>
      <c r="P1314" s="2331"/>
      <c r="Q1314" s="2328">
        <v>6540</v>
      </c>
      <c r="R1314" s="2329">
        <v>125.88927577235</v>
      </c>
      <c r="S1314" s="2330"/>
      <c r="T1314" s="2325">
        <v>6540</v>
      </c>
      <c r="U1314" s="2326">
        <v>3563.3664264305098</v>
      </c>
      <c r="V1314" s="2331"/>
      <c r="W1314" s="2332">
        <v>6540</v>
      </c>
      <c r="X1314" s="2329">
        <v>178.376360654829</v>
      </c>
      <c r="Y1314" s="2330"/>
      <c r="Z1314" s="2333">
        <v>6540</v>
      </c>
      <c r="AA1314" s="2326">
        <v>2226.5064506044</v>
      </c>
      <c r="AB1314" s="2331"/>
      <c r="AC1314" s="2332">
        <v>6540</v>
      </c>
      <c r="AD1314" s="2329">
        <v>142.48443777263799</v>
      </c>
      <c r="AE1314" s="2330"/>
      <c r="AF1314" s="2334">
        <v>6540</v>
      </c>
      <c r="AG1314" s="2335">
        <f t="shared" si="46"/>
        <v>1946.7400787615741</v>
      </c>
      <c r="AH1314" s="2336"/>
      <c r="AI1314" s="2334">
        <v>6540</v>
      </c>
      <c r="AJ1314" s="2337">
        <f t="shared" si="47"/>
        <v>135.18811893793901</v>
      </c>
    </row>
    <row r="1315" spans="2:36" x14ac:dyDescent="0.25">
      <c r="B1315" s="2325">
        <v>6545</v>
      </c>
      <c r="C1315" s="2326">
        <v>1392.2745065284701</v>
      </c>
      <c r="D1315" s="2327"/>
      <c r="E1315" s="2328">
        <v>6545</v>
      </c>
      <c r="F1315" s="2329">
        <v>124.960608230945</v>
      </c>
      <c r="G1315" s="2330"/>
      <c r="H1315" s="2325">
        <v>6545</v>
      </c>
      <c r="I1315" s="2326">
        <v>953.23889518425005</v>
      </c>
      <c r="J1315" s="2331"/>
      <c r="K1315" s="2328">
        <v>6545</v>
      </c>
      <c r="L1315" s="2329">
        <v>104.228253478959</v>
      </c>
      <c r="M1315" s="2330"/>
      <c r="N1315" s="2325">
        <v>6545</v>
      </c>
      <c r="O1315" s="2326">
        <v>1598.3041297791699</v>
      </c>
      <c r="P1315" s="2331"/>
      <c r="Q1315" s="2328">
        <v>6545</v>
      </c>
      <c r="R1315" s="2329">
        <v>125.888442073353</v>
      </c>
      <c r="S1315" s="2330"/>
      <c r="T1315" s="2325">
        <v>6545</v>
      </c>
      <c r="U1315" s="2326">
        <v>3563.3569704040001</v>
      </c>
      <c r="V1315" s="2331"/>
      <c r="W1315" s="2332">
        <v>6545</v>
      </c>
      <c r="X1315" s="2329">
        <v>178.375533767729</v>
      </c>
      <c r="Y1315" s="2330"/>
      <c r="Z1315" s="2333">
        <v>6545</v>
      </c>
      <c r="AA1315" s="2326">
        <v>2226.5995291077002</v>
      </c>
      <c r="AB1315" s="2331"/>
      <c r="AC1315" s="2332">
        <v>6545</v>
      </c>
      <c r="AD1315" s="2329">
        <v>142.486369551032</v>
      </c>
      <c r="AE1315" s="2330"/>
      <c r="AF1315" s="2334">
        <v>6545</v>
      </c>
      <c r="AG1315" s="2335">
        <f t="shared" si="46"/>
        <v>1946.7548062007179</v>
      </c>
      <c r="AH1315" s="2336"/>
      <c r="AI1315" s="2334">
        <v>6545</v>
      </c>
      <c r="AJ1315" s="2337">
        <f t="shared" si="47"/>
        <v>135.1878414204036</v>
      </c>
    </row>
    <row r="1316" spans="2:36" x14ac:dyDescent="0.25">
      <c r="B1316" s="2325">
        <v>6550</v>
      </c>
      <c r="C1316" s="2326">
        <v>1392.2718993665801</v>
      </c>
      <c r="D1316" s="2327"/>
      <c r="E1316" s="2328">
        <v>6550</v>
      </c>
      <c r="F1316" s="2329">
        <v>124.959726483922</v>
      </c>
      <c r="G1316" s="2330"/>
      <c r="H1316" s="2325">
        <v>6550</v>
      </c>
      <c r="I1316" s="2326">
        <v>953.23449869972899</v>
      </c>
      <c r="J1316" s="2331"/>
      <c r="K1316" s="2328">
        <v>6550</v>
      </c>
      <c r="L1316" s="2329">
        <v>104.227476446008</v>
      </c>
      <c r="M1316" s="2330"/>
      <c r="N1316" s="2325">
        <v>6550</v>
      </c>
      <c r="O1316" s="2326">
        <v>1598.3011481445101</v>
      </c>
      <c r="P1316" s="2331"/>
      <c r="Q1316" s="2328">
        <v>6550</v>
      </c>
      <c r="R1316" s="2329">
        <v>125.88760837435601</v>
      </c>
      <c r="S1316" s="2330"/>
      <c r="T1316" s="2325">
        <v>6550</v>
      </c>
      <c r="U1316" s="2326">
        <v>3563.3475143774899</v>
      </c>
      <c r="V1316" s="2331"/>
      <c r="W1316" s="2332">
        <v>6550</v>
      </c>
      <c r="X1316" s="2329">
        <v>178.37470688062899</v>
      </c>
      <c r="Y1316" s="2330"/>
      <c r="Z1316" s="2333">
        <v>6550</v>
      </c>
      <c r="AA1316" s="2326">
        <v>2226.6926076110099</v>
      </c>
      <c r="AB1316" s="2331"/>
      <c r="AC1316" s="2332">
        <v>6550</v>
      </c>
      <c r="AD1316" s="2329">
        <v>142.48830132942601</v>
      </c>
      <c r="AE1316" s="2330"/>
      <c r="AF1316" s="2334">
        <v>6550</v>
      </c>
      <c r="AG1316" s="2335">
        <f t="shared" si="46"/>
        <v>1946.769533639864</v>
      </c>
      <c r="AH1316" s="2336"/>
      <c r="AI1316" s="2334">
        <v>6550</v>
      </c>
      <c r="AJ1316" s="2337">
        <f t="shared" si="47"/>
        <v>135.18756390286819</v>
      </c>
    </row>
    <row r="1317" spans="2:36" x14ac:dyDescent="0.25">
      <c r="B1317" s="2325">
        <v>6555</v>
      </c>
      <c r="C1317" s="2326">
        <v>1392.2692922046899</v>
      </c>
      <c r="D1317" s="2327"/>
      <c r="E1317" s="2328">
        <v>6555</v>
      </c>
      <c r="F1317" s="2329">
        <v>124.958844736899</v>
      </c>
      <c r="G1317" s="2330"/>
      <c r="H1317" s="2325">
        <v>6555</v>
      </c>
      <c r="I1317" s="2326">
        <v>953.23010221520803</v>
      </c>
      <c r="J1317" s="2331"/>
      <c r="K1317" s="2328">
        <v>6555</v>
      </c>
      <c r="L1317" s="2329">
        <v>104.22669941305701</v>
      </c>
      <c r="M1317" s="2330"/>
      <c r="N1317" s="2325">
        <v>6555</v>
      </c>
      <c r="O1317" s="2326">
        <v>1598.29816650985</v>
      </c>
      <c r="P1317" s="2331"/>
      <c r="Q1317" s="2328">
        <v>6555</v>
      </c>
      <c r="R1317" s="2329">
        <v>125.88677467535901</v>
      </c>
      <c r="S1317" s="2330"/>
      <c r="T1317" s="2325">
        <v>6555</v>
      </c>
      <c r="U1317" s="2326">
        <v>3563.3380583509802</v>
      </c>
      <c r="V1317" s="2331"/>
      <c r="W1317" s="2332">
        <v>6555</v>
      </c>
      <c r="X1317" s="2329">
        <v>178.37387999352899</v>
      </c>
      <c r="Y1317" s="2330"/>
      <c r="Z1317" s="2333">
        <v>6555</v>
      </c>
      <c r="AA1317" s="2326">
        <v>2226.78568611432</v>
      </c>
      <c r="AB1317" s="2331"/>
      <c r="AC1317" s="2332">
        <v>6555</v>
      </c>
      <c r="AD1317" s="2329">
        <v>142.49023310781999</v>
      </c>
      <c r="AE1317" s="2330"/>
      <c r="AF1317" s="2334">
        <v>6555</v>
      </c>
      <c r="AG1317" s="2335">
        <f t="shared" si="46"/>
        <v>1946.7842610790096</v>
      </c>
      <c r="AH1317" s="2336"/>
      <c r="AI1317" s="2334">
        <v>6555</v>
      </c>
      <c r="AJ1317" s="2337">
        <f t="shared" si="47"/>
        <v>135.18728638533281</v>
      </c>
    </row>
    <row r="1318" spans="2:36" x14ac:dyDescent="0.25">
      <c r="B1318" s="2325">
        <v>6560</v>
      </c>
      <c r="C1318" s="2326">
        <v>1392.2666850428</v>
      </c>
      <c r="D1318" s="2327"/>
      <c r="E1318" s="2328">
        <v>6560</v>
      </c>
      <c r="F1318" s="2329">
        <v>124.95796298987599</v>
      </c>
      <c r="G1318" s="2330"/>
      <c r="H1318" s="2325">
        <v>6560</v>
      </c>
      <c r="I1318" s="2326">
        <v>953.22570573068697</v>
      </c>
      <c r="J1318" s="2331"/>
      <c r="K1318" s="2328">
        <v>6560</v>
      </c>
      <c r="L1318" s="2329">
        <v>104.225922380106</v>
      </c>
      <c r="M1318" s="2330"/>
      <c r="N1318" s="2325">
        <v>6560</v>
      </c>
      <c r="O1318" s="2326">
        <v>1598.29518487519</v>
      </c>
      <c r="P1318" s="2331"/>
      <c r="Q1318" s="2328">
        <v>6560</v>
      </c>
      <c r="R1318" s="2329">
        <v>125.88594097636199</v>
      </c>
      <c r="S1318" s="2330"/>
      <c r="T1318" s="2325">
        <v>6560</v>
      </c>
      <c r="U1318" s="2326">
        <v>3563.32860232447</v>
      </c>
      <c r="V1318" s="2331"/>
      <c r="W1318" s="2332">
        <v>6560</v>
      </c>
      <c r="X1318" s="2329">
        <v>178.37305310642901</v>
      </c>
      <c r="Y1318" s="2330"/>
      <c r="Z1318" s="2333">
        <v>6560</v>
      </c>
      <c r="AA1318" s="2326">
        <v>2226.8787646176302</v>
      </c>
      <c r="AB1318" s="2331"/>
      <c r="AC1318" s="2332">
        <v>6560</v>
      </c>
      <c r="AD1318" s="2329">
        <v>142.492164886214</v>
      </c>
      <c r="AE1318" s="2330"/>
      <c r="AF1318" s="2334">
        <v>6560</v>
      </c>
      <c r="AG1318" s="2335">
        <f t="shared" si="46"/>
        <v>1946.7989885181553</v>
      </c>
      <c r="AH1318" s="2336"/>
      <c r="AI1318" s="2334">
        <v>6560</v>
      </c>
      <c r="AJ1318" s="2337">
        <f t="shared" si="47"/>
        <v>135.1870088677974</v>
      </c>
    </row>
    <row r="1319" spans="2:36" x14ac:dyDescent="0.25">
      <c r="B1319" s="2325">
        <v>6565</v>
      </c>
      <c r="C1319" s="2326">
        <v>1392.26407788091</v>
      </c>
      <c r="D1319" s="2327"/>
      <c r="E1319" s="2328">
        <v>6565</v>
      </c>
      <c r="F1319" s="2329">
        <v>124.95708124285299</v>
      </c>
      <c r="G1319" s="2330"/>
      <c r="H1319" s="2325">
        <v>6565</v>
      </c>
      <c r="I1319" s="2326">
        <v>953.22130924616602</v>
      </c>
      <c r="J1319" s="2331"/>
      <c r="K1319" s="2328">
        <v>6565</v>
      </c>
      <c r="L1319" s="2329">
        <v>104.22514534715501</v>
      </c>
      <c r="M1319" s="2330"/>
      <c r="N1319" s="2325">
        <v>6565</v>
      </c>
      <c r="O1319" s="2326">
        <v>1598.2922032405299</v>
      </c>
      <c r="P1319" s="2331"/>
      <c r="Q1319" s="2328">
        <v>6565</v>
      </c>
      <c r="R1319" s="2329">
        <v>125.88510727736499</v>
      </c>
      <c r="S1319" s="2330"/>
      <c r="T1319" s="2325">
        <v>6565</v>
      </c>
      <c r="U1319" s="2326">
        <v>3563.3191462979598</v>
      </c>
      <c r="V1319" s="2331"/>
      <c r="W1319" s="2332">
        <v>6565</v>
      </c>
      <c r="X1319" s="2329">
        <v>178.37222621932901</v>
      </c>
      <c r="Y1319" s="2330"/>
      <c r="Z1319" s="2333">
        <v>6565</v>
      </c>
      <c r="AA1319" s="2326">
        <v>2226.9718431209399</v>
      </c>
      <c r="AB1319" s="2331"/>
      <c r="AC1319" s="2332">
        <v>6565</v>
      </c>
      <c r="AD1319" s="2329">
        <v>142.49409666460801</v>
      </c>
      <c r="AE1319" s="2330"/>
      <c r="AF1319" s="2334">
        <v>6565</v>
      </c>
      <c r="AG1319" s="2335">
        <f t="shared" si="46"/>
        <v>1946.8137159573012</v>
      </c>
      <c r="AH1319" s="2336"/>
      <c r="AI1319" s="2334">
        <v>6565</v>
      </c>
      <c r="AJ1319" s="2337">
        <f t="shared" si="47"/>
        <v>135.18673135026202</v>
      </c>
    </row>
    <row r="1320" spans="2:36" x14ac:dyDescent="0.25">
      <c r="B1320" s="2325">
        <v>6570</v>
      </c>
      <c r="C1320" s="2326">
        <v>1392.2614707190201</v>
      </c>
      <c r="D1320" s="2327"/>
      <c r="E1320" s="2328">
        <v>6570</v>
      </c>
      <c r="F1320" s="2329">
        <v>124.95619949583001</v>
      </c>
      <c r="G1320" s="2330"/>
      <c r="H1320" s="2325">
        <v>6570</v>
      </c>
      <c r="I1320" s="2326">
        <v>953.21691276164495</v>
      </c>
      <c r="J1320" s="2331"/>
      <c r="K1320" s="2328">
        <v>6570</v>
      </c>
      <c r="L1320" s="2329">
        <v>104.224368314204</v>
      </c>
      <c r="M1320" s="2330"/>
      <c r="N1320" s="2325">
        <v>6570</v>
      </c>
      <c r="O1320" s="2326">
        <v>1598.2892216058699</v>
      </c>
      <c r="P1320" s="2331"/>
      <c r="Q1320" s="2328">
        <v>6570</v>
      </c>
      <c r="R1320" s="2329">
        <v>125.884273578368</v>
      </c>
      <c r="S1320" s="2330"/>
      <c r="T1320" s="2325">
        <v>6570</v>
      </c>
      <c r="U1320" s="2326">
        <v>3563.3096902714501</v>
      </c>
      <c r="V1320" s="2331"/>
      <c r="W1320" s="2332">
        <v>6570</v>
      </c>
      <c r="X1320" s="2329">
        <v>178.371399332229</v>
      </c>
      <c r="Y1320" s="2330"/>
      <c r="Z1320" s="2333">
        <v>6570</v>
      </c>
      <c r="AA1320" s="2326">
        <v>2227.06492162425</v>
      </c>
      <c r="AB1320" s="2331"/>
      <c r="AC1320" s="2332">
        <v>6570</v>
      </c>
      <c r="AD1320" s="2329">
        <v>142.49602844300199</v>
      </c>
      <c r="AE1320" s="2330"/>
      <c r="AF1320" s="2334">
        <v>6570</v>
      </c>
      <c r="AG1320" s="2335">
        <f t="shared" si="46"/>
        <v>1946.8284433964473</v>
      </c>
      <c r="AH1320" s="2336"/>
      <c r="AI1320" s="2334">
        <v>6570</v>
      </c>
      <c r="AJ1320" s="2337">
        <f t="shared" si="47"/>
        <v>135.18645383272661</v>
      </c>
    </row>
    <row r="1321" spans="2:36" x14ac:dyDescent="0.25">
      <c r="B1321" s="2325">
        <v>6575</v>
      </c>
      <c r="C1321" s="2326">
        <v>1392.2588635571301</v>
      </c>
      <c r="D1321" s="2327"/>
      <c r="E1321" s="2328">
        <v>6575</v>
      </c>
      <c r="F1321" s="2329">
        <v>124.955317748807</v>
      </c>
      <c r="G1321" s="2330"/>
      <c r="H1321" s="2325">
        <v>6575</v>
      </c>
      <c r="I1321" s="2326">
        <v>953.212516277124</v>
      </c>
      <c r="J1321" s="2331"/>
      <c r="K1321" s="2328">
        <v>6575</v>
      </c>
      <c r="L1321" s="2329">
        <v>104.22359128125299</v>
      </c>
      <c r="M1321" s="2330"/>
      <c r="N1321" s="2325">
        <v>6575</v>
      </c>
      <c r="O1321" s="2326">
        <v>1598.2862399712101</v>
      </c>
      <c r="P1321" s="2331"/>
      <c r="Q1321" s="2328">
        <v>6575</v>
      </c>
      <c r="R1321" s="2329">
        <v>125.883439879371</v>
      </c>
      <c r="S1321" s="2330"/>
      <c r="T1321" s="2325">
        <v>6575</v>
      </c>
      <c r="U1321" s="2326">
        <v>3563.3002342449399</v>
      </c>
      <c r="V1321" s="2331"/>
      <c r="W1321" s="2332">
        <v>6575</v>
      </c>
      <c r="X1321" s="2329">
        <v>178.370572445129</v>
      </c>
      <c r="Y1321" s="2330"/>
      <c r="Z1321" s="2333">
        <v>6575</v>
      </c>
      <c r="AA1321" s="2326">
        <v>2227.1580001275602</v>
      </c>
      <c r="AB1321" s="2331"/>
      <c r="AC1321" s="2332">
        <v>6575</v>
      </c>
      <c r="AD1321" s="2329">
        <v>142.497960221396</v>
      </c>
      <c r="AE1321" s="2330"/>
      <c r="AF1321" s="2334">
        <v>6575</v>
      </c>
      <c r="AG1321" s="2335">
        <f t="shared" si="46"/>
        <v>1946.8431708355929</v>
      </c>
      <c r="AH1321" s="2336"/>
      <c r="AI1321" s="2334">
        <v>6575</v>
      </c>
      <c r="AJ1321" s="2337">
        <f t="shared" si="47"/>
        <v>135.18617631519118</v>
      </c>
    </row>
    <row r="1322" spans="2:36" x14ac:dyDescent="0.25">
      <c r="B1322" s="2325">
        <v>6580</v>
      </c>
      <c r="C1322" s="2326">
        <v>1392.2562563952399</v>
      </c>
      <c r="D1322" s="2327"/>
      <c r="E1322" s="2328">
        <v>6580</v>
      </c>
      <c r="F1322" s="2329">
        <v>124.954436001784</v>
      </c>
      <c r="G1322" s="2330"/>
      <c r="H1322" s="2325">
        <v>6580</v>
      </c>
      <c r="I1322" s="2326">
        <v>953.20811979260304</v>
      </c>
      <c r="J1322" s="2331"/>
      <c r="K1322" s="2328">
        <v>6580</v>
      </c>
      <c r="L1322" s="2329">
        <v>104.222814248302</v>
      </c>
      <c r="M1322" s="2330"/>
      <c r="N1322" s="2325">
        <v>6580</v>
      </c>
      <c r="O1322" s="2326">
        <v>1598.28325833655</v>
      </c>
      <c r="P1322" s="2331"/>
      <c r="Q1322" s="2328">
        <v>6580</v>
      </c>
      <c r="R1322" s="2329">
        <v>125.882606180374</v>
      </c>
      <c r="S1322" s="2330"/>
      <c r="T1322" s="2325">
        <v>6580</v>
      </c>
      <c r="U1322" s="2326">
        <v>3563.2907782184302</v>
      </c>
      <c r="V1322" s="2331"/>
      <c r="W1322" s="2332">
        <v>6580</v>
      </c>
      <c r="X1322" s="2329">
        <v>178.369745558029</v>
      </c>
      <c r="Y1322" s="2330"/>
      <c r="Z1322" s="2333">
        <v>6580</v>
      </c>
      <c r="AA1322" s="2326">
        <v>2227.2510786308699</v>
      </c>
      <c r="AB1322" s="2331"/>
      <c r="AC1322" s="2332">
        <v>6580</v>
      </c>
      <c r="AD1322" s="2329">
        <v>142.49989199979001</v>
      </c>
      <c r="AE1322" s="2330"/>
      <c r="AF1322" s="2334">
        <v>6580</v>
      </c>
      <c r="AG1322" s="2335">
        <f t="shared" si="46"/>
        <v>1946.8578982747385</v>
      </c>
      <c r="AH1322" s="2336"/>
      <c r="AI1322" s="2334">
        <v>6580</v>
      </c>
      <c r="AJ1322" s="2337">
        <f t="shared" si="47"/>
        <v>135.18589879765582</v>
      </c>
    </row>
    <row r="1323" spans="2:36" x14ac:dyDescent="0.25">
      <c r="B1323" s="2325">
        <v>6585</v>
      </c>
      <c r="C1323" s="2326">
        <v>1392.25364923335</v>
      </c>
      <c r="D1323" s="2327"/>
      <c r="E1323" s="2328">
        <v>6585</v>
      </c>
      <c r="F1323" s="2329">
        <v>124.953554254761</v>
      </c>
      <c r="G1323" s="2330"/>
      <c r="H1323" s="2325">
        <v>6585</v>
      </c>
      <c r="I1323" s="2326">
        <v>953.203723308083</v>
      </c>
      <c r="J1323" s="2331"/>
      <c r="K1323" s="2328">
        <v>6585</v>
      </c>
      <c r="L1323" s="2329">
        <v>104.22203721535099</v>
      </c>
      <c r="M1323" s="2330"/>
      <c r="N1323" s="2325">
        <v>6585</v>
      </c>
      <c r="O1323" s="2326">
        <v>1598.28027670189</v>
      </c>
      <c r="P1323" s="2331"/>
      <c r="Q1323" s="2328">
        <v>6585</v>
      </c>
      <c r="R1323" s="2329">
        <v>125.881772481377</v>
      </c>
      <c r="S1323" s="2330"/>
      <c r="T1323" s="2325">
        <v>6585</v>
      </c>
      <c r="U1323" s="2326">
        <v>3563.28132219192</v>
      </c>
      <c r="V1323" s="2331"/>
      <c r="W1323" s="2332">
        <v>6585</v>
      </c>
      <c r="X1323" s="2329">
        <v>178.36891867092899</v>
      </c>
      <c r="Y1323" s="2330"/>
      <c r="Z1323" s="2333">
        <v>6585</v>
      </c>
      <c r="AA1323" s="2326">
        <v>2227.34415713418</v>
      </c>
      <c r="AB1323" s="2331"/>
      <c r="AC1323" s="2332">
        <v>6585</v>
      </c>
      <c r="AD1323" s="2329">
        <v>142.50182377818399</v>
      </c>
      <c r="AE1323" s="2330"/>
      <c r="AF1323" s="2334">
        <v>6585</v>
      </c>
      <c r="AG1323" s="2335">
        <f t="shared" si="46"/>
        <v>1946.8726257138849</v>
      </c>
      <c r="AH1323" s="2336"/>
      <c r="AI1323" s="2334">
        <v>6585</v>
      </c>
      <c r="AJ1323" s="2337">
        <f t="shared" si="47"/>
        <v>135.18562128012042</v>
      </c>
    </row>
    <row r="1324" spans="2:36" x14ac:dyDescent="0.25">
      <c r="B1324" s="2325">
        <v>6590</v>
      </c>
      <c r="C1324" s="2326">
        <v>1392.25104207146</v>
      </c>
      <c r="D1324" s="2327"/>
      <c r="E1324" s="2328">
        <v>6590</v>
      </c>
      <c r="F1324" s="2329">
        <v>124.952672507738</v>
      </c>
      <c r="G1324" s="2330"/>
      <c r="H1324" s="2325">
        <v>6590</v>
      </c>
      <c r="I1324" s="2326">
        <v>953.19932682356205</v>
      </c>
      <c r="J1324" s="2331"/>
      <c r="K1324" s="2328">
        <v>6590</v>
      </c>
      <c r="L1324" s="2329">
        <v>104.2212601824</v>
      </c>
      <c r="M1324" s="2330"/>
      <c r="N1324" s="2325">
        <v>6590</v>
      </c>
      <c r="O1324" s="2326">
        <v>1598.2772950672299</v>
      </c>
      <c r="P1324" s="2331"/>
      <c r="Q1324" s="2328">
        <v>6590</v>
      </c>
      <c r="R1324" s="2329">
        <v>125.88093878238</v>
      </c>
      <c r="S1324" s="2330"/>
      <c r="T1324" s="2325">
        <v>6590</v>
      </c>
      <c r="U1324" s="2326">
        <v>3563.2718661654098</v>
      </c>
      <c r="V1324" s="2331"/>
      <c r="W1324" s="2332">
        <v>6590</v>
      </c>
      <c r="X1324" s="2329">
        <v>178.36809178382899</v>
      </c>
      <c r="Y1324" s="2330"/>
      <c r="Z1324" s="2333">
        <v>6590</v>
      </c>
      <c r="AA1324" s="2326">
        <v>2227.4372356374902</v>
      </c>
      <c r="AB1324" s="2331"/>
      <c r="AC1324" s="2332">
        <v>6590</v>
      </c>
      <c r="AD1324" s="2329">
        <v>142.503755556578</v>
      </c>
      <c r="AE1324" s="2330"/>
      <c r="AF1324" s="2334">
        <v>6590</v>
      </c>
      <c r="AG1324" s="2335">
        <f t="shared" si="46"/>
        <v>1946.8873531530305</v>
      </c>
      <c r="AH1324" s="2336"/>
      <c r="AI1324" s="2334">
        <v>6590</v>
      </c>
      <c r="AJ1324" s="2337">
        <f t="shared" si="47"/>
        <v>135.18534376258498</v>
      </c>
    </row>
    <row r="1325" spans="2:36" x14ac:dyDescent="0.25">
      <c r="B1325" s="2325">
        <v>6595</v>
      </c>
      <c r="C1325" s="2326">
        <v>1392.2484349095701</v>
      </c>
      <c r="D1325" s="2327"/>
      <c r="E1325" s="2328">
        <v>6595</v>
      </c>
      <c r="F1325" s="2329">
        <v>124.951790760715</v>
      </c>
      <c r="G1325" s="2330"/>
      <c r="H1325" s="2325">
        <v>6595</v>
      </c>
      <c r="I1325" s="2326">
        <v>953.19493033904098</v>
      </c>
      <c r="J1325" s="2331"/>
      <c r="K1325" s="2328">
        <v>6595</v>
      </c>
      <c r="L1325" s="2329">
        <v>104.220483149448</v>
      </c>
      <c r="M1325" s="2330"/>
      <c r="N1325" s="2325">
        <v>6595</v>
      </c>
      <c r="O1325" s="2326">
        <v>1598.2743134325699</v>
      </c>
      <c r="P1325" s="2331"/>
      <c r="Q1325" s="2328">
        <v>6595</v>
      </c>
      <c r="R1325" s="2329">
        <v>125.880105083383</v>
      </c>
      <c r="S1325" s="2330"/>
      <c r="T1325" s="2325">
        <v>6595</v>
      </c>
      <c r="U1325" s="2326">
        <v>3563.2624101389001</v>
      </c>
      <c r="V1325" s="2331"/>
      <c r="W1325" s="2332">
        <v>6595</v>
      </c>
      <c r="X1325" s="2329">
        <v>178.36726489672901</v>
      </c>
      <c r="Y1325" s="2330"/>
      <c r="Z1325" s="2333">
        <v>6595</v>
      </c>
      <c r="AA1325" s="2326">
        <v>2227.5303141407999</v>
      </c>
      <c r="AB1325" s="2331"/>
      <c r="AC1325" s="2332">
        <v>6595</v>
      </c>
      <c r="AD1325" s="2329">
        <v>142.50568733497201</v>
      </c>
      <c r="AE1325" s="2330"/>
      <c r="AF1325" s="2334">
        <v>6595</v>
      </c>
      <c r="AG1325" s="2335">
        <f t="shared" si="46"/>
        <v>1946.9020805921762</v>
      </c>
      <c r="AH1325" s="2336"/>
      <c r="AI1325" s="2334">
        <v>6595</v>
      </c>
      <c r="AJ1325" s="2337">
        <f t="shared" si="47"/>
        <v>135.1850662450494</v>
      </c>
    </row>
    <row r="1326" spans="2:36" x14ac:dyDescent="0.25">
      <c r="B1326" s="2325">
        <v>6600</v>
      </c>
      <c r="C1326" s="2326">
        <v>1392.2458277476801</v>
      </c>
      <c r="D1326" s="2327"/>
      <c r="E1326" s="2328">
        <v>6600</v>
      </c>
      <c r="F1326" s="2329">
        <v>124.950909013692</v>
      </c>
      <c r="G1326" s="2330"/>
      <c r="H1326" s="2325">
        <v>6600</v>
      </c>
      <c r="I1326" s="2326">
        <v>953.19053385452003</v>
      </c>
      <c r="J1326" s="2331"/>
      <c r="K1326" s="2328">
        <v>6600</v>
      </c>
      <c r="L1326" s="2329">
        <v>104.21970611649699</v>
      </c>
      <c r="M1326" s="2330"/>
      <c r="N1326" s="2325">
        <v>6600</v>
      </c>
      <c r="O1326" s="2326">
        <v>1598.2713317979101</v>
      </c>
      <c r="P1326" s="2331"/>
      <c r="Q1326" s="2328">
        <v>6600</v>
      </c>
      <c r="R1326" s="2329">
        <v>125.879271384386</v>
      </c>
      <c r="S1326" s="2330"/>
      <c r="T1326" s="2325">
        <v>6600</v>
      </c>
      <c r="U1326" s="2326">
        <v>3563.2529541123899</v>
      </c>
      <c r="V1326" s="2331"/>
      <c r="W1326" s="2332">
        <v>6600</v>
      </c>
      <c r="X1326" s="2329">
        <v>178.36643800962901</v>
      </c>
      <c r="Y1326" s="2330"/>
      <c r="Z1326" s="2333">
        <v>6600</v>
      </c>
      <c r="AA1326" s="2326">
        <v>2227.62339264411</v>
      </c>
      <c r="AB1326" s="2331"/>
      <c r="AC1326" s="2332">
        <v>6600</v>
      </c>
      <c r="AD1326" s="2329">
        <v>142.50761911336599</v>
      </c>
      <c r="AE1326" s="2330"/>
      <c r="AF1326" s="2334">
        <v>6600</v>
      </c>
      <c r="AG1326" s="2335">
        <f t="shared" si="46"/>
        <v>1946.9168080313218</v>
      </c>
      <c r="AH1326" s="2336"/>
      <c r="AI1326" s="2334">
        <v>6600</v>
      </c>
      <c r="AJ1326" s="2337">
        <f t="shared" si="47"/>
        <v>135.18478872751399</v>
      </c>
    </row>
    <row r="1327" spans="2:36" x14ac:dyDescent="0.25">
      <c r="B1327" s="2325">
        <v>6605</v>
      </c>
      <c r="C1327" s="2326">
        <v>1392.2432205857899</v>
      </c>
      <c r="D1327" s="2327"/>
      <c r="E1327" s="2328">
        <v>6605</v>
      </c>
      <c r="F1327" s="2329">
        <v>124.950027266669</v>
      </c>
      <c r="G1327" s="2330"/>
      <c r="H1327" s="2325">
        <v>6605</v>
      </c>
      <c r="I1327" s="2326">
        <v>953.18613736999896</v>
      </c>
      <c r="J1327" s="2331"/>
      <c r="K1327" s="2328">
        <v>6605</v>
      </c>
      <c r="L1327" s="2329">
        <v>104.218929083546</v>
      </c>
      <c r="M1327" s="2330"/>
      <c r="N1327" s="2325">
        <v>6605</v>
      </c>
      <c r="O1327" s="2326">
        <v>1598.26835016325</v>
      </c>
      <c r="P1327" s="2331"/>
      <c r="Q1327" s="2328">
        <v>6605</v>
      </c>
      <c r="R1327" s="2329">
        <v>125.878437685389</v>
      </c>
      <c r="S1327" s="2330"/>
      <c r="T1327" s="2325">
        <v>6605</v>
      </c>
      <c r="U1327" s="2326">
        <v>3563.2434980858802</v>
      </c>
      <c r="V1327" s="2331"/>
      <c r="W1327" s="2332">
        <v>6605</v>
      </c>
      <c r="X1327" s="2329">
        <v>178.365611122529</v>
      </c>
      <c r="Y1327" s="2330"/>
      <c r="Z1327" s="2333">
        <v>6605</v>
      </c>
      <c r="AA1327" s="2326">
        <v>2227.7164711474202</v>
      </c>
      <c r="AB1327" s="2331"/>
      <c r="AC1327" s="2332">
        <v>6605</v>
      </c>
      <c r="AD1327" s="2329">
        <v>142.50955089176</v>
      </c>
      <c r="AE1327" s="2330"/>
      <c r="AF1327" s="2334">
        <v>6605</v>
      </c>
      <c r="AG1327" s="2335">
        <f t="shared" si="46"/>
        <v>1946.9315354704679</v>
      </c>
      <c r="AH1327" s="2336"/>
      <c r="AI1327" s="2334">
        <v>6605</v>
      </c>
      <c r="AJ1327" s="2337">
        <f t="shared" si="47"/>
        <v>135.18451120997861</v>
      </c>
    </row>
    <row r="1328" spans="2:36" x14ac:dyDescent="0.25">
      <c r="B1328" s="2325">
        <v>6610</v>
      </c>
      <c r="C1328" s="2326">
        <v>1392.2406134239</v>
      </c>
      <c r="D1328" s="2327"/>
      <c r="E1328" s="2328">
        <v>6610</v>
      </c>
      <c r="F1328" s="2329">
        <v>124.949145519646</v>
      </c>
      <c r="G1328" s="2330"/>
      <c r="H1328" s="2325">
        <v>6610</v>
      </c>
      <c r="I1328" s="2326">
        <v>953.18174088547801</v>
      </c>
      <c r="J1328" s="2331"/>
      <c r="K1328" s="2328">
        <v>6610</v>
      </c>
      <c r="L1328" s="2329">
        <v>104.21815205059499</v>
      </c>
      <c r="M1328" s="2330"/>
      <c r="N1328" s="2325">
        <v>6610</v>
      </c>
      <c r="O1328" s="2326">
        <v>1598.26536852859</v>
      </c>
      <c r="P1328" s="2331"/>
      <c r="Q1328" s="2328">
        <v>6610</v>
      </c>
      <c r="R1328" s="2329">
        <v>125.877603986392</v>
      </c>
      <c r="S1328" s="2330"/>
      <c r="T1328" s="2325">
        <v>6610</v>
      </c>
      <c r="U1328" s="2326">
        <v>3563.23404205937</v>
      </c>
      <c r="V1328" s="2331"/>
      <c r="W1328" s="2332">
        <v>6610</v>
      </c>
      <c r="X1328" s="2329">
        <v>178.364784235429</v>
      </c>
      <c r="Y1328" s="2330"/>
      <c r="Z1328" s="2333">
        <v>6610</v>
      </c>
      <c r="AA1328" s="2326">
        <v>2227.8095496507299</v>
      </c>
      <c r="AB1328" s="2331"/>
      <c r="AC1328" s="2332">
        <v>6610</v>
      </c>
      <c r="AD1328" s="2329">
        <v>142.51148267015401</v>
      </c>
      <c r="AE1328" s="2330"/>
      <c r="AF1328" s="2334">
        <v>6610</v>
      </c>
      <c r="AG1328" s="2335">
        <f t="shared" si="46"/>
        <v>1946.9462629096136</v>
      </c>
      <c r="AH1328" s="2336"/>
      <c r="AI1328" s="2334">
        <v>6610</v>
      </c>
      <c r="AJ1328" s="2337">
        <f t="shared" si="47"/>
        <v>135.1842336924432</v>
      </c>
    </row>
    <row r="1329" spans="2:36" x14ac:dyDescent="0.25">
      <c r="B1329" s="2325">
        <v>6615</v>
      </c>
      <c r="C1329" s="2326">
        <v>1392.23800626201</v>
      </c>
      <c r="D1329" s="2327"/>
      <c r="E1329" s="2328">
        <v>6615</v>
      </c>
      <c r="F1329" s="2329">
        <v>124.94826377262299</v>
      </c>
      <c r="G1329" s="2330"/>
      <c r="H1329" s="2325">
        <v>6615</v>
      </c>
      <c r="I1329" s="2326">
        <v>953.17734440095705</v>
      </c>
      <c r="J1329" s="2331"/>
      <c r="K1329" s="2328">
        <v>6615</v>
      </c>
      <c r="L1329" s="2329">
        <v>104.217375017644</v>
      </c>
      <c r="M1329" s="2330"/>
      <c r="N1329" s="2325">
        <v>6615</v>
      </c>
      <c r="O1329" s="2326">
        <v>1598.2623868939299</v>
      </c>
      <c r="P1329" s="2331"/>
      <c r="Q1329" s="2328">
        <v>6615</v>
      </c>
      <c r="R1329" s="2329">
        <v>125.876770287395</v>
      </c>
      <c r="S1329" s="2330"/>
      <c r="T1329" s="2325">
        <v>6615</v>
      </c>
      <c r="U1329" s="2326">
        <v>3563.2245860328599</v>
      </c>
      <c r="V1329" s="2331"/>
      <c r="W1329" s="2332">
        <v>6615</v>
      </c>
      <c r="X1329" s="2329">
        <v>178.363957348329</v>
      </c>
      <c r="Y1329" s="2330"/>
      <c r="Z1329" s="2333">
        <v>6615</v>
      </c>
      <c r="AA1329" s="2326">
        <v>2227.90262815404</v>
      </c>
      <c r="AB1329" s="2331"/>
      <c r="AC1329" s="2332">
        <v>6615</v>
      </c>
      <c r="AD1329" s="2329">
        <v>142.51341444854799</v>
      </c>
      <c r="AE1329" s="2330"/>
      <c r="AF1329" s="2334">
        <v>6615</v>
      </c>
      <c r="AG1329" s="2335">
        <f t="shared" si="46"/>
        <v>1946.9609903487594</v>
      </c>
      <c r="AH1329" s="2336"/>
      <c r="AI1329" s="2334">
        <v>6615</v>
      </c>
      <c r="AJ1329" s="2337">
        <f t="shared" si="47"/>
        <v>135.18395617490779</v>
      </c>
    </row>
    <row r="1330" spans="2:36" x14ac:dyDescent="0.25">
      <c r="B1330" s="2325">
        <v>6620</v>
      </c>
      <c r="C1330" s="2326">
        <v>1392.23539910012</v>
      </c>
      <c r="D1330" s="2327"/>
      <c r="E1330" s="2328">
        <v>6620</v>
      </c>
      <c r="F1330" s="2329">
        <v>124.94738202560001</v>
      </c>
      <c r="G1330" s="2330"/>
      <c r="H1330" s="2325">
        <v>6620</v>
      </c>
      <c r="I1330" s="2326">
        <v>953.17294791643599</v>
      </c>
      <c r="J1330" s="2331"/>
      <c r="K1330" s="2328">
        <v>6620</v>
      </c>
      <c r="L1330" s="2329">
        <v>104.216597984693</v>
      </c>
      <c r="M1330" s="2330"/>
      <c r="N1330" s="2325">
        <v>6620</v>
      </c>
      <c r="O1330" s="2326">
        <v>1598.2594052592699</v>
      </c>
      <c r="P1330" s="2331"/>
      <c r="Q1330" s="2328">
        <v>6620</v>
      </c>
      <c r="R1330" s="2329">
        <v>125.87593658839801</v>
      </c>
      <c r="S1330" s="2330"/>
      <c r="T1330" s="2325">
        <v>6620</v>
      </c>
      <c r="U1330" s="2326">
        <v>3563.2151300063501</v>
      </c>
      <c r="V1330" s="2331"/>
      <c r="W1330" s="2332">
        <v>6620</v>
      </c>
      <c r="X1330" s="2329">
        <v>178.36313046122899</v>
      </c>
      <c r="Y1330" s="2330"/>
      <c r="Z1330" s="2333">
        <v>6620</v>
      </c>
      <c r="AA1330" s="2326">
        <v>2227.9957066573502</v>
      </c>
      <c r="AB1330" s="2331"/>
      <c r="AC1330" s="2332">
        <v>6620</v>
      </c>
      <c r="AD1330" s="2329">
        <v>142.515346226942</v>
      </c>
      <c r="AE1330" s="2330"/>
      <c r="AF1330" s="2334">
        <v>6620</v>
      </c>
      <c r="AG1330" s="2335">
        <f t="shared" si="46"/>
        <v>1946.9757177879051</v>
      </c>
      <c r="AH1330" s="2336"/>
      <c r="AI1330" s="2334">
        <v>6620</v>
      </c>
      <c r="AJ1330" s="2337">
        <f t="shared" si="47"/>
        <v>135.18367865737241</v>
      </c>
    </row>
    <row r="1331" spans="2:36" x14ac:dyDescent="0.25">
      <c r="B1331" s="2325">
        <v>6625</v>
      </c>
      <c r="C1331" s="2326">
        <v>1392.2327919382301</v>
      </c>
      <c r="D1331" s="2327"/>
      <c r="E1331" s="2328">
        <v>6625</v>
      </c>
      <c r="F1331" s="2329">
        <v>124.94650027857701</v>
      </c>
      <c r="G1331" s="2330"/>
      <c r="H1331" s="2325">
        <v>6625</v>
      </c>
      <c r="I1331" s="2326">
        <v>953.16855143191503</v>
      </c>
      <c r="J1331" s="2331"/>
      <c r="K1331" s="2328">
        <v>6625</v>
      </c>
      <c r="L1331" s="2329">
        <v>104.215820951742</v>
      </c>
      <c r="M1331" s="2330"/>
      <c r="N1331" s="2325">
        <v>6625</v>
      </c>
      <c r="O1331" s="2326">
        <v>1598.2564236246101</v>
      </c>
      <c r="P1331" s="2331"/>
      <c r="Q1331" s="2328">
        <v>6625</v>
      </c>
      <c r="R1331" s="2329">
        <v>125.87510288940101</v>
      </c>
      <c r="S1331" s="2330"/>
      <c r="T1331" s="2325">
        <v>6625</v>
      </c>
      <c r="U1331" s="2326">
        <v>3563.20567397984</v>
      </c>
      <c r="V1331" s="2331"/>
      <c r="W1331" s="2332">
        <v>6625</v>
      </c>
      <c r="X1331" s="2329">
        <v>178.36230357412899</v>
      </c>
      <c r="Y1331" s="2330"/>
      <c r="Z1331" s="2333">
        <v>6625</v>
      </c>
      <c r="AA1331" s="2326">
        <v>2228.0887851606599</v>
      </c>
      <c r="AB1331" s="2331"/>
      <c r="AC1331" s="2332">
        <v>6625</v>
      </c>
      <c r="AD1331" s="2329">
        <v>142.51727800533601</v>
      </c>
      <c r="AE1331" s="2330"/>
      <c r="AF1331" s="2334">
        <v>6625</v>
      </c>
      <c r="AG1331" s="2335">
        <f t="shared" si="46"/>
        <v>1946.9904452270512</v>
      </c>
      <c r="AH1331" s="2336"/>
      <c r="AI1331" s="2334">
        <v>6625</v>
      </c>
      <c r="AJ1331" s="2337">
        <f t="shared" si="47"/>
        <v>135.183401139837</v>
      </c>
    </row>
    <row r="1332" spans="2:36" x14ac:dyDescent="0.25">
      <c r="B1332" s="2325">
        <v>6630</v>
      </c>
      <c r="C1332" s="2326">
        <v>1392.2301847763399</v>
      </c>
      <c r="D1332" s="2327"/>
      <c r="E1332" s="2328">
        <v>6630</v>
      </c>
      <c r="F1332" s="2329">
        <v>124.945618531554</v>
      </c>
      <c r="G1332" s="2330"/>
      <c r="H1332" s="2325">
        <v>6630</v>
      </c>
      <c r="I1332" s="2326">
        <v>953.16415494739397</v>
      </c>
      <c r="J1332" s="2331"/>
      <c r="K1332" s="2328">
        <v>6630</v>
      </c>
      <c r="L1332" s="2329">
        <v>104.215043918791</v>
      </c>
      <c r="M1332" s="2330"/>
      <c r="N1332" s="2325">
        <v>6630</v>
      </c>
      <c r="O1332" s="2326">
        <v>1598.25344198995</v>
      </c>
      <c r="P1332" s="2331"/>
      <c r="Q1332" s="2328">
        <v>6630</v>
      </c>
      <c r="R1332" s="2329">
        <v>125.87426919040399</v>
      </c>
      <c r="S1332" s="2330"/>
      <c r="T1332" s="2325">
        <v>6630</v>
      </c>
      <c r="U1332" s="2326">
        <v>3563.1962179533298</v>
      </c>
      <c r="V1332" s="2331"/>
      <c r="W1332" s="2332">
        <v>6630</v>
      </c>
      <c r="X1332" s="2329">
        <v>178.36147668702901</v>
      </c>
      <c r="Y1332" s="2330"/>
      <c r="Z1332" s="2333">
        <v>6630</v>
      </c>
      <c r="AA1332" s="2326">
        <v>2228.18186366397</v>
      </c>
      <c r="AB1332" s="2331"/>
      <c r="AC1332" s="2332">
        <v>6630</v>
      </c>
      <c r="AD1332" s="2329">
        <v>142.51920978372999</v>
      </c>
      <c r="AE1332" s="2330"/>
      <c r="AF1332" s="2334">
        <v>6630</v>
      </c>
      <c r="AG1332" s="2335">
        <f t="shared" si="46"/>
        <v>1947.0051726661964</v>
      </c>
      <c r="AH1332" s="2336"/>
      <c r="AI1332" s="2334">
        <v>6630</v>
      </c>
      <c r="AJ1332" s="2337">
        <f t="shared" si="47"/>
        <v>135.18312362230159</v>
      </c>
    </row>
    <row r="1333" spans="2:36" x14ac:dyDescent="0.25">
      <c r="B1333" s="2325">
        <v>6635</v>
      </c>
      <c r="C1333" s="2326">
        <v>1392.22757761445</v>
      </c>
      <c r="D1333" s="2327"/>
      <c r="E1333" s="2328">
        <v>6635</v>
      </c>
      <c r="F1333" s="2329">
        <v>124.944736784531</v>
      </c>
      <c r="G1333" s="2330"/>
      <c r="H1333" s="2325">
        <v>6635</v>
      </c>
      <c r="I1333" s="2326">
        <v>953.15975846287301</v>
      </c>
      <c r="J1333" s="2331"/>
      <c r="K1333" s="2328">
        <v>6635</v>
      </c>
      <c r="L1333" s="2329">
        <v>104.21426688584</v>
      </c>
      <c r="M1333" s="2330"/>
      <c r="N1333" s="2325">
        <v>6635</v>
      </c>
      <c r="O1333" s="2326">
        <v>1598.25046035529</v>
      </c>
      <c r="P1333" s="2331"/>
      <c r="Q1333" s="2328">
        <v>6635</v>
      </c>
      <c r="R1333" s="2329">
        <v>125.87343549140699</v>
      </c>
      <c r="S1333" s="2330"/>
      <c r="T1333" s="2325">
        <v>6635</v>
      </c>
      <c r="U1333" s="2326">
        <v>3563.1867619268201</v>
      </c>
      <c r="V1333" s="2331"/>
      <c r="W1333" s="2332">
        <v>6635</v>
      </c>
      <c r="X1333" s="2329">
        <v>178.36064979992901</v>
      </c>
      <c r="Y1333" s="2330"/>
      <c r="Z1333" s="2333">
        <v>6635</v>
      </c>
      <c r="AA1333" s="2326">
        <v>2228.2749421672802</v>
      </c>
      <c r="AB1333" s="2331"/>
      <c r="AC1333" s="2332">
        <v>6635</v>
      </c>
      <c r="AD1333" s="2329">
        <v>142.521141562124</v>
      </c>
      <c r="AE1333" s="2330"/>
      <c r="AF1333" s="2334">
        <v>6635</v>
      </c>
      <c r="AG1333" s="2335">
        <f t="shared" si="46"/>
        <v>1947.0199001053425</v>
      </c>
      <c r="AH1333" s="2336"/>
      <c r="AI1333" s="2334">
        <v>6635</v>
      </c>
      <c r="AJ1333" s="2337">
        <f t="shared" si="47"/>
        <v>135.18284610476621</v>
      </c>
    </row>
    <row r="1334" spans="2:36" x14ac:dyDescent="0.25">
      <c r="B1334" s="2325">
        <v>6640</v>
      </c>
      <c r="C1334" s="2326">
        <v>1392.22497045256</v>
      </c>
      <c r="D1334" s="2327"/>
      <c r="E1334" s="2328">
        <v>6640</v>
      </c>
      <c r="F1334" s="2329">
        <v>124.943855037508</v>
      </c>
      <c r="G1334" s="2330"/>
      <c r="H1334" s="2325">
        <v>6640</v>
      </c>
      <c r="I1334" s="2326">
        <v>953.15536197835195</v>
      </c>
      <c r="J1334" s="2331"/>
      <c r="K1334" s="2328">
        <v>6640</v>
      </c>
      <c r="L1334" s="2329">
        <v>104.213489852889</v>
      </c>
      <c r="M1334" s="2330"/>
      <c r="N1334" s="2325">
        <v>6640</v>
      </c>
      <c r="O1334" s="2326">
        <v>1598.2474787206299</v>
      </c>
      <c r="P1334" s="2331"/>
      <c r="Q1334" s="2328">
        <v>6640</v>
      </c>
      <c r="R1334" s="2329">
        <v>125.87260179240999</v>
      </c>
      <c r="S1334" s="2330"/>
      <c r="T1334" s="2325">
        <v>6640</v>
      </c>
      <c r="U1334" s="2326">
        <v>3563.1773059003099</v>
      </c>
      <c r="V1334" s="2331"/>
      <c r="W1334" s="2332">
        <v>6640</v>
      </c>
      <c r="X1334" s="2329">
        <v>178.359822912829</v>
      </c>
      <c r="Y1334" s="2330"/>
      <c r="Z1334" s="2333">
        <v>6640</v>
      </c>
      <c r="AA1334" s="2326">
        <v>2228.3680206705899</v>
      </c>
      <c r="AB1334" s="2331"/>
      <c r="AC1334" s="2332">
        <v>6640</v>
      </c>
      <c r="AD1334" s="2329">
        <v>142.52307334051801</v>
      </c>
      <c r="AE1334" s="2330"/>
      <c r="AF1334" s="2334">
        <v>6640</v>
      </c>
      <c r="AG1334" s="2335">
        <f t="shared" si="46"/>
        <v>1947.0346275444886</v>
      </c>
      <c r="AH1334" s="2336"/>
      <c r="AI1334" s="2334">
        <v>6640</v>
      </c>
      <c r="AJ1334" s="2337">
        <f t="shared" si="47"/>
        <v>135.1825685872308</v>
      </c>
    </row>
    <row r="1335" spans="2:36" x14ac:dyDescent="0.25">
      <c r="B1335" s="2325">
        <v>6645</v>
      </c>
      <c r="C1335" s="2326">
        <v>1392.22236329067</v>
      </c>
      <c r="D1335" s="2327"/>
      <c r="E1335" s="2328">
        <v>6645</v>
      </c>
      <c r="F1335" s="2329">
        <v>124.942973290485</v>
      </c>
      <c r="G1335" s="2330"/>
      <c r="H1335" s="2325">
        <v>6645</v>
      </c>
      <c r="I1335" s="2326">
        <v>953.150965493831</v>
      </c>
      <c r="J1335" s="2331"/>
      <c r="K1335" s="2328">
        <v>6645</v>
      </c>
      <c r="L1335" s="2329">
        <v>104.21271281993801</v>
      </c>
      <c r="M1335" s="2330"/>
      <c r="N1335" s="2325">
        <v>6645</v>
      </c>
      <c r="O1335" s="2326">
        <v>1598.2444970859699</v>
      </c>
      <c r="P1335" s="2331"/>
      <c r="Q1335" s="2328">
        <v>6645</v>
      </c>
      <c r="R1335" s="2329">
        <v>125.871768093413</v>
      </c>
      <c r="S1335" s="2330"/>
      <c r="T1335" s="2325">
        <v>6645</v>
      </c>
      <c r="U1335" s="2326">
        <v>3563.1678498738102</v>
      </c>
      <c r="V1335" s="2331"/>
      <c r="W1335" s="2332">
        <v>6645</v>
      </c>
      <c r="X1335" s="2329">
        <v>178.358996025729</v>
      </c>
      <c r="Y1335" s="2330"/>
      <c r="Z1335" s="2333">
        <v>6645</v>
      </c>
      <c r="AA1335" s="2326">
        <v>2228.4610991739</v>
      </c>
      <c r="AB1335" s="2331"/>
      <c r="AC1335" s="2332">
        <v>6645</v>
      </c>
      <c r="AD1335" s="2329">
        <v>142.52500511891199</v>
      </c>
      <c r="AE1335" s="2330"/>
      <c r="AF1335" s="2334">
        <v>6645</v>
      </c>
      <c r="AG1335" s="2335">
        <f t="shared" si="46"/>
        <v>1947.0493549836362</v>
      </c>
      <c r="AH1335" s="2336"/>
      <c r="AI1335" s="2334">
        <v>6645</v>
      </c>
      <c r="AJ1335" s="2337">
        <f t="shared" si="47"/>
        <v>135.1822910696954</v>
      </c>
    </row>
    <row r="1336" spans="2:36" x14ac:dyDescent="0.25">
      <c r="B1336" s="2325">
        <v>6650</v>
      </c>
      <c r="C1336" s="2326">
        <v>1392.2197561287801</v>
      </c>
      <c r="D1336" s="2327"/>
      <c r="E1336" s="2328">
        <v>6650</v>
      </c>
      <c r="F1336" s="2329">
        <v>124.942091543462</v>
      </c>
      <c r="G1336" s="2330"/>
      <c r="H1336" s="2325">
        <v>6650</v>
      </c>
      <c r="I1336" s="2326">
        <v>953.14656900931004</v>
      </c>
      <c r="J1336" s="2331"/>
      <c r="K1336" s="2328">
        <v>6650</v>
      </c>
      <c r="L1336" s="2329">
        <v>104.211935786987</v>
      </c>
      <c r="M1336" s="2330"/>
      <c r="N1336" s="2325">
        <v>6650</v>
      </c>
      <c r="O1336" s="2326">
        <v>1598.2415154513101</v>
      </c>
      <c r="P1336" s="2331"/>
      <c r="Q1336" s="2328">
        <v>6650</v>
      </c>
      <c r="R1336" s="2329">
        <v>125.870934394416</v>
      </c>
      <c r="S1336" s="2330"/>
      <c r="T1336" s="2325">
        <v>6650</v>
      </c>
      <c r="U1336" s="2326">
        <v>3563.1583938473</v>
      </c>
      <c r="V1336" s="2331"/>
      <c r="W1336" s="2332">
        <v>6650</v>
      </c>
      <c r="X1336" s="2329">
        <v>178.35816913862899</v>
      </c>
      <c r="Y1336" s="2330"/>
      <c r="Z1336" s="2333">
        <v>6650</v>
      </c>
      <c r="AA1336" s="2326">
        <v>2228.5541776772102</v>
      </c>
      <c r="AB1336" s="2331"/>
      <c r="AC1336" s="2332">
        <v>6650</v>
      </c>
      <c r="AD1336" s="2329">
        <v>142.526936897306</v>
      </c>
      <c r="AE1336" s="2330"/>
      <c r="AF1336" s="2334">
        <v>6650</v>
      </c>
      <c r="AG1336" s="2335">
        <f t="shared" si="46"/>
        <v>1947.0640824227819</v>
      </c>
      <c r="AH1336" s="2336"/>
      <c r="AI1336" s="2334">
        <v>6650</v>
      </c>
      <c r="AJ1336" s="2337">
        <f t="shared" si="47"/>
        <v>135.18201355215999</v>
      </c>
    </row>
    <row r="1337" spans="2:36" x14ac:dyDescent="0.25">
      <c r="B1337" s="2325">
        <v>6655</v>
      </c>
      <c r="C1337" s="2326">
        <v>1392.2171489668899</v>
      </c>
      <c r="D1337" s="2327"/>
      <c r="E1337" s="2328">
        <v>6655</v>
      </c>
      <c r="F1337" s="2329">
        <v>124.941209796439</v>
      </c>
      <c r="G1337" s="2330"/>
      <c r="H1337" s="2325">
        <v>6655</v>
      </c>
      <c r="I1337" s="2326">
        <v>953.14217252478898</v>
      </c>
      <c r="J1337" s="2331"/>
      <c r="K1337" s="2328">
        <v>6655</v>
      </c>
      <c r="L1337" s="2329">
        <v>104.21115875403601</v>
      </c>
      <c r="M1337" s="2330"/>
      <c r="N1337" s="2325">
        <v>6655</v>
      </c>
      <c r="O1337" s="2326">
        <v>1598.23853381665</v>
      </c>
      <c r="P1337" s="2331"/>
      <c r="Q1337" s="2328">
        <v>6655</v>
      </c>
      <c r="R1337" s="2329">
        <v>125.870100695419</v>
      </c>
      <c r="S1337" s="2330"/>
      <c r="T1337" s="2325">
        <v>6655</v>
      </c>
      <c r="U1337" s="2326">
        <v>3563.1489378207898</v>
      </c>
      <c r="V1337" s="2331"/>
      <c r="W1337" s="2332">
        <v>6655</v>
      </c>
      <c r="X1337" s="2329">
        <v>178.35734225152899</v>
      </c>
      <c r="Y1337" s="2330"/>
      <c r="Z1337" s="2333">
        <v>6655</v>
      </c>
      <c r="AA1337" s="2326">
        <v>2228.6472561805199</v>
      </c>
      <c r="AB1337" s="2331"/>
      <c r="AC1337" s="2332">
        <v>6655</v>
      </c>
      <c r="AD1337" s="2329">
        <v>142.52886867570001</v>
      </c>
      <c r="AE1337" s="2330"/>
      <c r="AF1337" s="2334">
        <v>6655</v>
      </c>
      <c r="AG1337" s="2335">
        <f t="shared" si="46"/>
        <v>1947.078809861928</v>
      </c>
      <c r="AH1337" s="2336"/>
      <c r="AI1337" s="2334">
        <v>6655</v>
      </c>
      <c r="AJ1337" s="2337">
        <f t="shared" si="47"/>
        <v>135.18173603462461</v>
      </c>
    </row>
    <row r="1338" spans="2:36" x14ac:dyDescent="0.25">
      <c r="B1338" s="2325">
        <v>6660</v>
      </c>
      <c r="C1338" s="2326">
        <v>1392.214541805</v>
      </c>
      <c r="D1338" s="2327"/>
      <c r="E1338" s="2328">
        <v>6660</v>
      </c>
      <c r="F1338" s="2329">
        <v>124.940328049416</v>
      </c>
      <c r="G1338" s="2330"/>
      <c r="H1338" s="2325">
        <v>6660</v>
      </c>
      <c r="I1338" s="2326">
        <v>953.13777604026802</v>
      </c>
      <c r="J1338" s="2331"/>
      <c r="K1338" s="2328">
        <v>6660</v>
      </c>
      <c r="L1338" s="2329">
        <v>104.210381721085</v>
      </c>
      <c r="M1338" s="2330"/>
      <c r="N1338" s="2325">
        <v>6660</v>
      </c>
      <c r="O1338" s="2326">
        <v>1598.23555218199</v>
      </c>
      <c r="P1338" s="2331"/>
      <c r="Q1338" s="2328">
        <v>6660</v>
      </c>
      <c r="R1338" s="2329">
        <v>125.869266996422</v>
      </c>
      <c r="S1338" s="2330"/>
      <c r="T1338" s="2325">
        <v>6660</v>
      </c>
      <c r="U1338" s="2326">
        <v>3563.1394817942801</v>
      </c>
      <c r="V1338" s="2331"/>
      <c r="W1338" s="2332">
        <v>6660</v>
      </c>
      <c r="X1338" s="2329">
        <v>178.35651536442899</v>
      </c>
      <c r="Y1338" s="2330"/>
      <c r="Z1338" s="2333">
        <v>6660</v>
      </c>
      <c r="AA1338" s="2326">
        <v>2228.74033468383</v>
      </c>
      <c r="AB1338" s="2331"/>
      <c r="AC1338" s="2332">
        <v>6660</v>
      </c>
      <c r="AD1338" s="2329">
        <v>142.53080045409399</v>
      </c>
      <c r="AE1338" s="2330"/>
      <c r="AF1338" s="2334">
        <v>6660</v>
      </c>
      <c r="AG1338" s="2335">
        <f t="shared" si="46"/>
        <v>1947.0935373010736</v>
      </c>
      <c r="AH1338" s="2336"/>
      <c r="AI1338" s="2334">
        <v>6660</v>
      </c>
      <c r="AJ1338" s="2337">
        <f t="shared" si="47"/>
        <v>135.1814585170892</v>
      </c>
    </row>
    <row r="1339" spans="2:36" x14ac:dyDescent="0.25">
      <c r="B1339" s="2325">
        <v>6665</v>
      </c>
      <c r="C1339" s="2326">
        <v>1392.21193464311</v>
      </c>
      <c r="D1339" s="2327"/>
      <c r="E1339" s="2328">
        <v>6665</v>
      </c>
      <c r="F1339" s="2329">
        <v>124.93944630239299</v>
      </c>
      <c r="G1339" s="2330"/>
      <c r="H1339" s="2325">
        <v>6665</v>
      </c>
      <c r="I1339" s="2326">
        <v>953.13337955574696</v>
      </c>
      <c r="J1339" s="2331"/>
      <c r="K1339" s="2328">
        <v>6665</v>
      </c>
      <c r="L1339" s="2329">
        <v>104.20960468813399</v>
      </c>
      <c r="M1339" s="2330"/>
      <c r="N1339" s="2325">
        <v>6665</v>
      </c>
      <c r="O1339" s="2326">
        <v>1598.2325705473299</v>
      </c>
      <c r="P1339" s="2331"/>
      <c r="Q1339" s="2328">
        <v>6665</v>
      </c>
      <c r="R1339" s="2329">
        <v>125.868433297425</v>
      </c>
      <c r="S1339" s="2330"/>
      <c r="T1339" s="2325">
        <v>6665</v>
      </c>
      <c r="U1339" s="2326">
        <v>3563.1300257677699</v>
      </c>
      <c r="V1339" s="2331"/>
      <c r="W1339" s="2332">
        <v>6665</v>
      </c>
      <c r="X1339" s="2329">
        <v>178.35568847732901</v>
      </c>
      <c r="Y1339" s="2330"/>
      <c r="Z1339" s="2333">
        <v>6665</v>
      </c>
      <c r="AA1339" s="2326">
        <v>2228.8334131871402</v>
      </c>
      <c r="AB1339" s="2331"/>
      <c r="AC1339" s="2332">
        <v>6665</v>
      </c>
      <c r="AD1339" s="2329">
        <v>142.532732232488</v>
      </c>
      <c r="AE1339" s="2330"/>
      <c r="AF1339" s="2334">
        <v>6665</v>
      </c>
      <c r="AG1339" s="2335">
        <f t="shared" si="46"/>
        <v>1947.1082647402193</v>
      </c>
      <c r="AH1339" s="2336"/>
      <c r="AI1339" s="2334">
        <v>6665</v>
      </c>
      <c r="AJ1339" s="2337">
        <f t="shared" si="47"/>
        <v>135.18118099955379</v>
      </c>
    </row>
    <row r="1340" spans="2:36" x14ac:dyDescent="0.25">
      <c r="B1340" s="2325">
        <v>6670</v>
      </c>
      <c r="C1340" s="2326">
        <v>1392.20932748122</v>
      </c>
      <c r="D1340" s="2327"/>
      <c r="E1340" s="2328">
        <v>6670</v>
      </c>
      <c r="F1340" s="2329">
        <v>124.93856455536999</v>
      </c>
      <c r="G1340" s="2330"/>
      <c r="H1340" s="2325">
        <v>6670</v>
      </c>
      <c r="I1340" s="2326">
        <v>953.128983071226</v>
      </c>
      <c r="J1340" s="2331"/>
      <c r="K1340" s="2328">
        <v>6670</v>
      </c>
      <c r="L1340" s="2329">
        <v>104.208827655183</v>
      </c>
      <c r="M1340" s="2330"/>
      <c r="N1340" s="2325">
        <v>6670</v>
      </c>
      <c r="O1340" s="2326">
        <v>1598.2295889126699</v>
      </c>
      <c r="P1340" s="2331"/>
      <c r="Q1340" s="2328">
        <v>6670</v>
      </c>
      <c r="R1340" s="2329">
        <v>125.867599598428</v>
      </c>
      <c r="S1340" s="2330"/>
      <c r="T1340" s="2325">
        <v>6670</v>
      </c>
      <c r="U1340" s="2326">
        <v>3563.1205697412602</v>
      </c>
      <c r="V1340" s="2331"/>
      <c r="W1340" s="2332">
        <v>6670</v>
      </c>
      <c r="X1340" s="2329">
        <v>178.35486159022901</v>
      </c>
      <c r="Y1340" s="2330"/>
      <c r="Z1340" s="2333">
        <v>6670</v>
      </c>
      <c r="AA1340" s="2326">
        <v>2228.9264916904499</v>
      </c>
      <c r="AB1340" s="2331"/>
      <c r="AC1340" s="2332">
        <v>6670</v>
      </c>
      <c r="AD1340" s="2329">
        <v>142.53466401088201</v>
      </c>
      <c r="AE1340" s="2330"/>
      <c r="AF1340" s="2334">
        <v>6670</v>
      </c>
      <c r="AG1340" s="2335">
        <f t="shared" si="46"/>
        <v>1947.1229921793652</v>
      </c>
      <c r="AH1340" s="2336"/>
      <c r="AI1340" s="2334">
        <v>6670</v>
      </c>
      <c r="AJ1340" s="2337">
        <f t="shared" si="47"/>
        <v>135.18090348201841</v>
      </c>
    </row>
    <row r="1341" spans="2:36" x14ac:dyDescent="0.25">
      <c r="B1341" s="2325">
        <v>6675</v>
      </c>
      <c r="C1341" s="2326">
        <v>1392.2067203193301</v>
      </c>
      <c r="D1341" s="2327"/>
      <c r="E1341" s="2328">
        <v>6675</v>
      </c>
      <c r="F1341" s="2329">
        <v>124.93768280834701</v>
      </c>
      <c r="G1341" s="2330"/>
      <c r="H1341" s="2325">
        <v>6675</v>
      </c>
      <c r="I1341" s="2326">
        <v>953.12458658670505</v>
      </c>
      <c r="J1341" s="2331"/>
      <c r="K1341" s="2328">
        <v>6675</v>
      </c>
      <c r="L1341" s="2329">
        <v>104.20805062223199</v>
      </c>
      <c r="M1341" s="2330"/>
      <c r="N1341" s="2325">
        <v>6675</v>
      </c>
      <c r="O1341" s="2326">
        <v>1598.2266072780101</v>
      </c>
      <c r="P1341" s="2331"/>
      <c r="Q1341" s="2328">
        <v>6675</v>
      </c>
      <c r="R1341" s="2329">
        <v>125.866765899431</v>
      </c>
      <c r="S1341" s="2330"/>
      <c r="T1341" s="2325">
        <v>6675</v>
      </c>
      <c r="U1341" s="2326">
        <v>3563.11111371475</v>
      </c>
      <c r="V1341" s="2331"/>
      <c r="W1341" s="2332">
        <v>6675</v>
      </c>
      <c r="X1341" s="2329">
        <v>178.354034703129</v>
      </c>
      <c r="Y1341" s="2330"/>
      <c r="Z1341" s="2333">
        <v>6675</v>
      </c>
      <c r="AA1341" s="2326">
        <v>2229.01957019376</v>
      </c>
      <c r="AB1341" s="2331"/>
      <c r="AC1341" s="2332">
        <v>6675</v>
      </c>
      <c r="AD1341" s="2329">
        <v>142.53659578927599</v>
      </c>
      <c r="AE1341" s="2330"/>
      <c r="AF1341" s="2334">
        <v>6675</v>
      </c>
      <c r="AG1341" s="2335">
        <f t="shared" si="46"/>
        <v>1947.1377196185108</v>
      </c>
      <c r="AH1341" s="2336"/>
      <c r="AI1341" s="2334">
        <v>6675</v>
      </c>
      <c r="AJ1341" s="2337">
        <f t="shared" si="47"/>
        <v>135.180625964483</v>
      </c>
    </row>
    <row r="1342" spans="2:36" x14ac:dyDescent="0.25">
      <c r="B1342" s="2325">
        <v>6680</v>
      </c>
      <c r="C1342" s="2326">
        <v>1392.2041131574399</v>
      </c>
      <c r="D1342" s="2327"/>
      <c r="E1342" s="2328">
        <v>6680</v>
      </c>
      <c r="F1342" s="2329">
        <v>124.936801061324</v>
      </c>
      <c r="G1342" s="2330"/>
      <c r="H1342" s="2325">
        <v>6680</v>
      </c>
      <c r="I1342" s="2326">
        <v>953.12019010218398</v>
      </c>
      <c r="J1342" s="2331"/>
      <c r="K1342" s="2328">
        <v>6680</v>
      </c>
      <c r="L1342" s="2329">
        <v>104.207273589281</v>
      </c>
      <c r="M1342" s="2330"/>
      <c r="N1342" s="2325">
        <v>6680</v>
      </c>
      <c r="O1342" s="2326">
        <v>1598.22362564335</v>
      </c>
      <c r="P1342" s="2331"/>
      <c r="Q1342" s="2328">
        <v>6680</v>
      </c>
      <c r="R1342" s="2329">
        <v>125.865932200434</v>
      </c>
      <c r="S1342" s="2330"/>
      <c r="T1342" s="2325">
        <v>6680</v>
      </c>
      <c r="U1342" s="2326">
        <v>3563.1016576882398</v>
      </c>
      <c r="V1342" s="2331"/>
      <c r="W1342" s="2332">
        <v>6680</v>
      </c>
      <c r="X1342" s="2329">
        <v>178.353207816029</v>
      </c>
      <c r="Y1342" s="2330"/>
      <c r="Z1342" s="2333">
        <v>6680</v>
      </c>
      <c r="AA1342" s="2326">
        <v>2229.1126486970702</v>
      </c>
      <c r="AB1342" s="2331"/>
      <c r="AC1342" s="2332">
        <v>6680</v>
      </c>
      <c r="AD1342" s="2329">
        <v>142.53852756767</v>
      </c>
      <c r="AE1342" s="2330"/>
      <c r="AF1342" s="2334">
        <v>6680</v>
      </c>
      <c r="AG1342" s="2335">
        <f t="shared" si="46"/>
        <v>1947.1524470576564</v>
      </c>
      <c r="AH1342" s="2336"/>
      <c r="AI1342" s="2334">
        <v>6680</v>
      </c>
      <c r="AJ1342" s="2337">
        <f t="shared" si="47"/>
        <v>135.18034844694759</v>
      </c>
    </row>
    <row r="1343" spans="2:36" x14ac:dyDescent="0.25">
      <c r="B1343" s="2325">
        <v>6685</v>
      </c>
      <c r="C1343" s="2326">
        <v>1392.20150599555</v>
      </c>
      <c r="D1343" s="2327"/>
      <c r="E1343" s="2328">
        <v>6685</v>
      </c>
      <c r="F1343" s="2329">
        <v>124.935919314301</v>
      </c>
      <c r="G1343" s="2330"/>
      <c r="H1343" s="2325">
        <v>6685</v>
      </c>
      <c r="I1343" s="2326">
        <v>953.11579361766303</v>
      </c>
      <c r="J1343" s="2331"/>
      <c r="K1343" s="2328">
        <v>6685</v>
      </c>
      <c r="L1343" s="2329">
        <v>104.20649655632999</v>
      </c>
      <c r="M1343" s="2330"/>
      <c r="N1343" s="2325">
        <v>6685</v>
      </c>
      <c r="O1343" s="2326">
        <v>1598.22064400869</v>
      </c>
      <c r="P1343" s="2331"/>
      <c r="Q1343" s="2328">
        <v>6685</v>
      </c>
      <c r="R1343" s="2329">
        <v>125.865098501437</v>
      </c>
      <c r="S1343" s="2330"/>
      <c r="T1343" s="2325">
        <v>6685</v>
      </c>
      <c r="U1343" s="2326">
        <v>3563.0922016617301</v>
      </c>
      <c r="V1343" s="2331"/>
      <c r="W1343" s="2332">
        <v>6685</v>
      </c>
      <c r="X1343" s="2329">
        <v>178.35238092892899</v>
      </c>
      <c r="Y1343" s="2330"/>
      <c r="Z1343" s="2333">
        <v>6685</v>
      </c>
      <c r="AA1343" s="2326">
        <v>2229.2057272003799</v>
      </c>
      <c r="AB1343" s="2331"/>
      <c r="AC1343" s="2332">
        <v>6685</v>
      </c>
      <c r="AD1343" s="2329">
        <v>142.54045934606401</v>
      </c>
      <c r="AE1343" s="2330"/>
      <c r="AF1343" s="2334">
        <v>6685</v>
      </c>
      <c r="AG1343" s="2335">
        <f t="shared" si="46"/>
        <v>1947.1671744968025</v>
      </c>
      <c r="AH1343" s="2336"/>
      <c r="AI1343" s="2334">
        <v>6685</v>
      </c>
      <c r="AJ1343" s="2337">
        <f t="shared" si="47"/>
        <v>135.18007092941221</v>
      </c>
    </row>
    <row r="1344" spans="2:36" x14ac:dyDescent="0.25">
      <c r="B1344" s="2325">
        <v>6690</v>
      </c>
      <c r="C1344" s="2326">
        <v>1392.19889883366</v>
      </c>
      <c r="D1344" s="2327"/>
      <c r="E1344" s="2328">
        <v>6690</v>
      </c>
      <c r="F1344" s="2329">
        <v>124.935037567278</v>
      </c>
      <c r="G1344" s="2330"/>
      <c r="H1344" s="2325">
        <v>6690</v>
      </c>
      <c r="I1344" s="2326">
        <v>953.11139713314299</v>
      </c>
      <c r="J1344" s="2331"/>
      <c r="K1344" s="2328">
        <v>6690</v>
      </c>
      <c r="L1344" s="2329">
        <v>104.205719523379</v>
      </c>
      <c r="M1344" s="2330"/>
      <c r="N1344" s="2325">
        <v>6690</v>
      </c>
      <c r="O1344" s="2326">
        <v>1598.2176623740299</v>
      </c>
      <c r="P1344" s="2331"/>
      <c r="Q1344" s="2328">
        <v>6690</v>
      </c>
      <c r="R1344" s="2329">
        <v>125.86426480244</v>
      </c>
      <c r="S1344" s="2330"/>
      <c r="T1344" s="2325">
        <v>6690</v>
      </c>
      <c r="U1344" s="2326">
        <v>3563.0827456352199</v>
      </c>
      <c r="V1344" s="2331"/>
      <c r="W1344" s="2332">
        <v>6690</v>
      </c>
      <c r="X1344" s="2329">
        <v>178.35155404182899</v>
      </c>
      <c r="Y1344" s="2330"/>
      <c r="Z1344" s="2333">
        <v>6690</v>
      </c>
      <c r="AA1344" s="2326">
        <v>2229.29880570369</v>
      </c>
      <c r="AB1344" s="2331"/>
      <c r="AC1344" s="2332">
        <v>6690</v>
      </c>
      <c r="AD1344" s="2329">
        <v>142.54239112445799</v>
      </c>
      <c r="AE1344" s="2330"/>
      <c r="AF1344" s="2334">
        <v>6690</v>
      </c>
      <c r="AG1344" s="2335">
        <f t="shared" si="46"/>
        <v>1947.1819019359486</v>
      </c>
      <c r="AH1344" s="2336"/>
      <c r="AI1344" s="2334">
        <v>6690</v>
      </c>
      <c r="AJ1344" s="2337">
        <f t="shared" si="47"/>
        <v>135.1797934118768</v>
      </c>
    </row>
    <row r="1345" spans="2:36" x14ac:dyDescent="0.25">
      <c r="B1345" s="2325">
        <v>6695</v>
      </c>
      <c r="C1345" s="2326">
        <v>1392.19629167177</v>
      </c>
      <c r="D1345" s="2327"/>
      <c r="E1345" s="2328">
        <v>6695</v>
      </c>
      <c r="F1345" s="2329">
        <v>124.934155820255</v>
      </c>
      <c r="G1345" s="2330"/>
      <c r="H1345" s="2325">
        <v>6695</v>
      </c>
      <c r="I1345" s="2326">
        <v>953.10700064862203</v>
      </c>
      <c r="J1345" s="2331"/>
      <c r="K1345" s="2328">
        <v>6695</v>
      </c>
      <c r="L1345" s="2329">
        <v>104.204942490428</v>
      </c>
      <c r="M1345" s="2330"/>
      <c r="N1345" s="2325">
        <v>6695</v>
      </c>
      <c r="O1345" s="2326">
        <v>1598.2146807393699</v>
      </c>
      <c r="P1345" s="2331"/>
      <c r="Q1345" s="2328">
        <v>6695</v>
      </c>
      <c r="R1345" s="2329">
        <v>125.86343110344301</v>
      </c>
      <c r="S1345" s="2330"/>
      <c r="T1345" s="2325">
        <v>6695</v>
      </c>
      <c r="U1345" s="2326">
        <v>3563.0732896087102</v>
      </c>
      <c r="V1345" s="2331"/>
      <c r="W1345" s="2332">
        <v>6695</v>
      </c>
      <c r="X1345" s="2329">
        <v>178.35072715472899</v>
      </c>
      <c r="Y1345" s="2330"/>
      <c r="Z1345" s="2333">
        <v>6695</v>
      </c>
      <c r="AA1345" s="2326">
        <v>2229.3918842070002</v>
      </c>
      <c r="AB1345" s="2331"/>
      <c r="AC1345" s="2332">
        <v>6695</v>
      </c>
      <c r="AD1345" s="2329">
        <v>142.544322902852</v>
      </c>
      <c r="AE1345" s="2330"/>
      <c r="AF1345" s="2334">
        <v>6695</v>
      </c>
      <c r="AG1345" s="2335">
        <f t="shared" si="46"/>
        <v>1947.1966293750945</v>
      </c>
      <c r="AH1345" s="2336"/>
      <c r="AI1345" s="2334">
        <v>6695</v>
      </c>
      <c r="AJ1345" s="2337">
        <f t="shared" si="47"/>
        <v>135.17951589434136</v>
      </c>
    </row>
    <row r="1346" spans="2:36" x14ac:dyDescent="0.25">
      <c r="B1346" s="2325">
        <v>6700</v>
      </c>
      <c r="C1346" s="2326">
        <v>1392.1936845098701</v>
      </c>
      <c r="D1346" s="2327"/>
      <c r="E1346" s="2328">
        <v>6700</v>
      </c>
      <c r="F1346" s="2329">
        <v>124.933274073232</v>
      </c>
      <c r="G1346" s="2330"/>
      <c r="H1346" s="2325">
        <v>6700</v>
      </c>
      <c r="I1346" s="2326">
        <v>953.10260416410097</v>
      </c>
      <c r="J1346" s="2331"/>
      <c r="K1346" s="2328">
        <v>6700</v>
      </c>
      <c r="L1346" s="2329">
        <v>104.204165457477</v>
      </c>
      <c r="M1346" s="2330"/>
      <c r="N1346" s="2325">
        <v>6700</v>
      </c>
      <c r="O1346" s="2326">
        <v>1598.2116991047101</v>
      </c>
      <c r="P1346" s="2331"/>
      <c r="Q1346" s="2328">
        <v>6700</v>
      </c>
      <c r="R1346" s="2329">
        <v>125.86259740444601</v>
      </c>
      <c r="S1346" s="2330"/>
      <c r="T1346" s="2325">
        <v>6700</v>
      </c>
      <c r="U1346" s="2326">
        <v>3563.0638335822</v>
      </c>
      <c r="V1346" s="2331"/>
      <c r="W1346" s="2332">
        <v>6700</v>
      </c>
      <c r="X1346" s="2329">
        <v>178.34990026762901</v>
      </c>
      <c r="Y1346" s="2330"/>
      <c r="Z1346" s="2333">
        <v>6700</v>
      </c>
      <c r="AA1346" s="2326">
        <v>2229.4849627103099</v>
      </c>
      <c r="AB1346" s="2331"/>
      <c r="AC1346" s="2332">
        <v>6700</v>
      </c>
      <c r="AD1346" s="2329">
        <v>142.54625468124601</v>
      </c>
      <c r="AE1346" s="2330"/>
      <c r="AF1346" s="2334">
        <v>6700</v>
      </c>
      <c r="AG1346" s="2335">
        <f t="shared" si="46"/>
        <v>1947.2113568142383</v>
      </c>
      <c r="AH1346" s="2336"/>
      <c r="AI1346" s="2334">
        <v>6700</v>
      </c>
      <c r="AJ1346" s="2337">
        <f t="shared" si="47"/>
        <v>135.17923837680601</v>
      </c>
    </row>
    <row r="1347" spans="2:36" x14ac:dyDescent="0.25">
      <c r="B1347" s="2325">
        <v>6705</v>
      </c>
      <c r="C1347" s="2326">
        <v>1392.1910773479799</v>
      </c>
      <c r="D1347" s="2327"/>
      <c r="E1347" s="2328">
        <v>6705</v>
      </c>
      <c r="F1347" s="2329">
        <v>124.932392326209</v>
      </c>
      <c r="G1347" s="2330"/>
      <c r="H1347" s="2325">
        <v>6705</v>
      </c>
      <c r="I1347" s="2326">
        <v>953.09820767958001</v>
      </c>
      <c r="J1347" s="2331"/>
      <c r="K1347" s="2328">
        <v>6705</v>
      </c>
      <c r="L1347" s="2329">
        <v>104.203388424526</v>
      </c>
      <c r="M1347" s="2330"/>
      <c r="N1347" s="2325">
        <v>6705</v>
      </c>
      <c r="O1347" s="2326">
        <v>1598.20871747005</v>
      </c>
      <c r="P1347" s="2331"/>
      <c r="Q1347" s="2328">
        <v>6705</v>
      </c>
      <c r="R1347" s="2329">
        <v>125.86176370544899</v>
      </c>
      <c r="S1347" s="2330"/>
      <c r="T1347" s="2325">
        <v>6705</v>
      </c>
      <c r="U1347" s="2326">
        <v>3563.0543775556898</v>
      </c>
      <c r="V1347" s="2331"/>
      <c r="W1347" s="2332">
        <v>6705</v>
      </c>
      <c r="X1347" s="2329">
        <v>178.34907338052901</v>
      </c>
      <c r="Y1347" s="2330"/>
      <c r="Z1347" s="2333">
        <v>6705</v>
      </c>
      <c r="AA1347" s="2326">
        <v>2229.5780412136201</v>
      </c>
      <c r="AB1347" s="2331"/>
      <c r="AC1347" s="2332">
        <v>6705</v>
      </c>
      <c r="AD1347" s="2329">
        <v>142.54818645963999</v>
      </c>
      <c r="AE1347" s="2330"/>
      <c r="AF1347" s="2334">
        <v>6705</v>
      </c>
      <c r="AG1347" s="2335">
        <f t="shared" si="46"/>
        <v>1947.226084253384</v>
      </c>
      <c r="AH1347" s="2336"/>
      <c r="AI1347" s="2334">
        <v>6705</v>
      </c>
      <c r="AJ1347" s="2337">
        <f t="shared" si="47"/>
        <v>135.1789608592706</v>
      </c>
    </row>
    <row r="1348" spans="2:36" x14ac:dyDescent="0.25">
      <c r="B1348" s="2325">
        <v>6710</v>
      </c>
      <c r="C1348" s="2326">
        <v>1392.1884701860899</v>
      </c>
      <c r="D1348" s="2327"/>
      <c r="E1348" s="2328">
        <v>6710</v>
      </c>
      <c r="F1348" s="2329">
        <v>124.931510579186</v>
      </c>
      <c r="G1348" s="2330"/>
      <c r="H1348" s="2325">
        <v>6710</v>
      </c>
      <c r="I1348" s="2326">
        <v>953.09381119505895</v>
      </c>
      <c r="J1348" s="2331"/>
      <c r="K1348" s="2328">
        <v>6710</v>
      </c>
      <c r="L1348" s="2329">
        <v>104.202611391575</v>
      </c>
      <c r="M1348" s="2330"/>
      <c r="N1348" s="2325">
        <v>6710</v>
      </c>
      <c r="O1348" s="2326">
        <v>1598.20573583539</v>
      </c>
      <c r="P1348" s="2331"/>
      <c r="Q1348" s="2328">
        <v>6710</v>
      </c>
      <c r="R1348" s="2329">
        <v>125.86093000645199</v>
      </c>
      <c r="S1348" s="2330"/>
      <c r="T1348" s="2325">
        <v>6710</v>
      </c>
      <c r="U1348" s="2326">
        <v>3563.0449215291801</v>
      </c>
      <c r="V1348" s="2331"/>
      <c r="W1348" s="2332">
        <v>6710</v>
      </c>
      <c r="X1348" s="2329">
        <v>178.348246493429</v>
      </c>
      <c r="Y1348" s="2330"/>
      <c r="Z1348" s="2333">
        <v>6710</v>
      </c>
      <c r="AA1348" s="2326">
        <v>2229.6711197169202</v>
      </c>
      <c r="AB1348" s="2331"/>
      <c r="AC1348" s="2332">
        <v>6710</v>
      </c>
      <c r="AD1348" s="2329">
        <v>142.550118238034</v>
      </c>
      <c r="AE1348" s="2330"/>
      <c r="AF1348" s="2334">
        <v>6710</v>
      </c>
      <c r="AG1348" s="2335">
        <f t="shared" si="46"/>
        <v>1947.2408116925278</v>
      </c>
      <c r="AH1348" s="2336"/>
      <c r="AI1348" s="2334">
        <v>6710</v>
      </c>
      <c r="AJ1348" s="2337">
        <f t="shared" si="47"/>
        <v>135.17868334173519</v>
      </c>
    </row>
    <row r="1349" spans="2:36" x14ac:dyDescent="0.25">
      <c r="B1349" s="2325">
        <v>6715</v>
      </c>
      <c r="C1349" s="2326">
        <v>1392.1858630242</v>
      </c>
      <c r="D1349" s="2327"/>
      <c r="E1349" s="2328">
        <v>6715</v>
      </c>
      <c r="F1349" s="2329">
        <v>124.93062883216299</v>
      </c>
      <c r="G1349" s="2330"/>
      <c r="H1349" s="2325">
        <v>6715</v>
      </c>
      <c r="I1349" s="2326">
        <v>953.08941471053799</v>
      </c>
      <c r="J1349" s="2331"/>
      <c r="K1349" s="2328">
        <v>6715</v>
      </c>
      <c r="L1349" s="2329">
        <v>104.201834358624</v>
      </c>
      <c r="M1349" s="2330"/>
      <c r="N1349" s="2325">
        <v>6715</v>
      </c>
      <c r="O1349" s="2326">
        <v>1598.2027542007299</v>
      </c>
      <c r="P1349" s="2331"/>
      <c r="Q1349" s="2328">
        <v>6715</v>
      </c>
      <c r="R1349" s="2329">
        <v>125.860096307455</v>
      </c>
      <c r="S1349" s="2330"/>
      <c r="T1349" s="2325">
        <v>6715</v>
      </c>
      <c r="U1349" s="2326">
        <v>3563.0354655026699</v>
      </c>
      <c r="V1349" s="2331"/>
      <c r="W1349" s="2332">
        <v>6715</v>
      </c>
      <c r="X1349" s="2329">
        <v>178.347419606329</v>
      </c>
      <c r="Y1349" s="2330"/>
      <c r="Z1349" s="2333">
        <v>6715</v>
      </c>
      <c r="AA1349" s="2326">
        <v>2229.7641982202299</v>
      </c>
      <c r="AB1349" s="2331"/>
      <c r="AC1349" s="2332">
        <v>6715</v>
      </c>
      <c r="AD1349" s="2329">
        <v>142.55205001642801</v>
      </c>
      <c r="AE1349" s="2330"/>
      <c r="AF1349" s="2334">
        <v>6715</v>
      </c>
      <c r="AG1349" s="2335">
        <f t="shared" si="46"/>
        <v>1947.2555391316735</v>
      </c>
      <c r="AH1349" s="2336"/>
      <c r="AI1349" s="2334">
        <v>6715</v>
      </c>
      <c r="AJ1349" s="2337">
        <f t="shared" si="47"/>
        <v>135.17840582419981</v>
      </c>
    </row>
    <row r="1350" spans="2:36" x14ac:dyDescent="0.25">
      <c r="B1350" s="2325">
        <v>6720</v>
      </c>
      <c r="C1350" s="2326">
        <v>1392.18325586231</v>
      </c>
      <c r="D1350" s="2327"/>
      <c r="E1350" s="2328">
        <v>6720</v>
      </c>
      <c r="F1350" s="2329">
        <v>124.92974708513999</v>
      </c>
      <c r="G1350" s="2330"/>
      <c r="H1350" s="2325">
        <v>6720</v>
      </c>
      <c r="I1350" s="2326">
        <v>953.08501822601704</v>
      </c>
      <c r="J1350" s="2331"/>
      <c r="K1350" s="2328">
        <v>6720</v>
      </c>
      <c r="L1350" s="2329">
        <v>104.20105732567301</v>
      </c>
      <c r="M1350" s="2330"/>
      <c r="N1350" s="2325">
        <v>6720</v>
      </c>
      <c r="O1350" s="2326">
        <v>1598.1997725660699</v>
      </c>
      <c r="P1350" s="2331"/>
      <c r="Q1350" s="2328">
        <v>6720</v>
      </c>
      <c r="R1350" s="2329">
        <v>125.859262608458</v>
      </c>
      <c r="S1350" s="2330"/>
      <c r="T1350" s="2325">
        <v>6720</v>
      </c>
      <c r="U1350" s="2326">
        <v>3563.0260094761602</v>
      </c>
      <c r="V1350" s="2331"/>
      <c r="W1350" s="2332">
        <v>6720</v>
      </c>
      <c r="X1350" s="2329">
        <v>178.34659271922899</v>
      </c>
      <c r="Y1350" s="2330"/>
      <c r="Z1350" s="2333">
        <v>6720</v>
      </c>
      <c r="AA1350" s="2326">
        <v>2229.8572767235401</v>
      </c>
      <c r="AB1350" s="2331"/>
      <c r="AC1350" s="2332">
        <v>6720</v>
      </c>
      <c r="AD1350" s="2329">
        <v>142.55398179482199</v>
      </c>
      <c r="AE1350" s="2330"/>
      <c r="AF1350" s="2334">
        <v>6720</v>
      </c>
      <c r="AG1350" s="2335">
        <f t="shared" si="46"/>
        <v>1947.2702665708196</v>
      </c>
      <c r="AH1350" s="2336"/>
      <c r="AI1350" s="2334">
        <v>6720</v>
      </c>
      <c r="AJ1350" s="2337">
        <f t="shared" si="47"/>
        <v>135.17812830666441</v>
      </c>
    </row>
    <row r="1351" spans="2:36" x14ac:dyDescent="0.25">
      <c r="B1351" s="2325">
        <v>6725</v>
      </c>
      <c r="C1351" s="2326">
        <v>1392.1806487004201</v>
      </c>
      <c r="D1351" s="2327"/>
      <c r="E1351" s="2328">
        <v>6725</v>
      </c>
      <c r="F1351" s="2329">
        <v>124.92886533811701</v>
      </c>
      <c r="G1351" s="2330"/>
      <c r="H1351" s="2325">
        <v>6725</v>
      </c>
      <c r="I1351" s="2326">
        <v>953.08062174149597</v>
      </c>
      <c r="J1351" s="2331"/>
      <c r="K1351" s="2328">
        <v>6725</v>
      </c>
      <c r="L1351" s="2329">
        <v>104.200280292722</v>
      </c>
      <c r="M1351" s="2330"/>
      <c r="N1351" s="2325">
        <v>6725</v>
      </c>
      <c r="O1351" s="2326">
        <v>1598.1967909314101</v>
      </c>
      <c r="P1351" s="2331"/>
      <c r="Q1351" s="2328">
        <v>6725</v>
      </c>
      <c r="R1351" s="2329">
        <v>125.858428909461</v>
      </c>
      <c r="S1351" s="2330"/>
      <c r="T1351" s="2325">
        <v>6725</v>
      </c>
      <c r="U1351" s="2326">
        <v>3563.01655344965</v>
      </c>
      <c r="V1351" s="2331"/>
      <c r="W1351" s="2332">
        <v>6725</v>
      </c>
      <c r="X1351" s="2329">
        <v>178.34576583212899</v>
      </c>
      <c r="Y1351" s="2330"/>
      <c r="Z1351" s="2333">
        <v>6725</v>
      </c>
      <c r="AA1351" s="2326">
        <v>2229.9503552268502</v>
      </c>
      <c r="AB1351" s="2331"/>
      <c r="AC1351" s="2332">
        <v>6725</v>
      </c>
      <c r="AD1351" s="2329">
        <v>142.555913573216</v>
      </c>
      <c r="AE1351" s="2330"/>
      <c r="AF1351" s="2334">
        <v>6725</v>
      </c>
      <c r="AG1351" s="2335">
        <f t="shared" si="46"/>
        <v>1947.2849940099652</v>
      </c>
      <c r="AH1351" s="2336"/>
      <c r="AI1351" s="2334">
        <v>6725</v>
      </c>
      <c r="AJ1351" s="2337">
        <f t="shared" si="47"/>
        <v>135.177850789129</v>
      </c>
    </row>
    <row r="1352" spans="2:36" x14ac:dyDescent="0.25">
      <c r="B1352" s="2325">
        <v>6730</v>
      </c>
      <c r="C1352" s="2326">
        <v>1392.1780415385299</v>
      </c>
      <c r="D1352" s="2327"/>
      <c r="E1352" s="2328">
        <v>6730</v>
      </c>
      <c r="F1352" s="2329">
        <v>124.92798359109401</v>
      </c>
      <c r="G1352" s="2330"/>
      <c r="H1352" s="2325">
        <v>6730</v>
      </c>
      <c r="I1352" s="2326">
        <v>953.07622525697502</v>
      </c>
      <c r="J1352" s="2331"/>
      <c r="K1352" s="2328">
        <v>6730</v>
      </c>
      <c r="L1352" s="2329">
        <v>104.19950325977101</v>
      </c>
      <c r="M1352" s="2330"/>
      <c r="N1352" s="2325">
        <v>6730</v>
      </c>
      <c r="O1352" s="2326">
        <v>1598.19380929675</v>
      </c>
      <c r="P1352" s="2331"/>
      <c r="Q1352" s="2328">
        <v>6730</v>
      </c>
      <c r="R1352" s="2329">
        <v>125.857595210464</v>
      </c>
      <c r="S1352" s="2330"/>
      <c r="T1352" s="2325">
        <v>6730</v>
      </c>
      <c r="U1352" s="2326">
        <v>3563.0070974231398</v>
      </c>
      <c r="V1352" s="2331"/>
      <c r="W1352" s="2332">
        <v>6730</v>
      </c>
      <c r="X1352" s="2329">
        <v>178.34493894502901</v>
      </c>
      <c r="Y1352" s="2330"/>
      <c r="Z1352" s="2333">
        <v>6730</v>
      </c>
      <c r="AA1352" s="2326">
        <v>2230.0434337301599</v>
      </c>
      <c r="AB1352" s="2331"/>
      <c r="AC1352" s="2332">
        <v>6730</v>
      </c>
      <c r="AD1352" s="2329">
        <v>142.55784535161001</v>
      </c>
      <c r="AE1352" s="2330"/>
      <c r="AF1352" s="2334">
        <v>6730</v>
      </c>
      <c r="AG1352" s="2335">
        <f t="shared" si="46"/>
        <v>1947.2997214491108</v>
      </c>
      <c r="AH1352" s="2336"/>
      <c r="AI1352" s="2334">
        <v>6730</v>
      </c>
      <c r="AJ1352" s="2337">
        <f t="shared" si="47"/>
        <v>135.17757327159362</v>
      </c>
    </row>
    <row r="1353" spans="2:36" x14ac:dyDescent="0.25">
      <c r="B1353" s="2325">
        <v>6735</v>
      </c>
      <c r="C1353" s="2326">
        <v>1392.1754343766399</v>
      </c>
      <c r="D1353" s="2327"/>
      <c r="E1353" s="2328">
        <v>6735</v>
      </c>
      <c r="F1353" s="2329">
        <v>124.927101844071</v>
      </c>
      <c r="G1353" s="2330"/>
      <c r="H1353" s="2325">
        <v>6735</v>
      </c>
      <c r="I1353" s="2326">
        <v>953.07182877245396</v>
      </c>
      <c r="J1353" s="2331"/>
      <c r="K1353" s="2328">
        <v>6735</v>
      </c>
      <c r="L1353" s="2329">
        <v>104.19872622682</v>
      </c>
      <c r="M1353" s="2330"/>
      <c r="N1353" s="2325">
        <v>6735</v>
      </c>
      <c r="O1353" s="2326">
        <v>1598.19082766209</v>
      </c>
      <c r="P1353" s="2331"/>
      <c r="Q1353" s="2328">
        <v>6735</v>
      </c>
      <c r="R1353" s="2329">
        <v>125.856761511467</v>
      </c>
      <c r="S1353" s="2330"/>
      <c r="T1353" s="2325">
        <v>6735</v>
      </c>
      <c r="U1353" s="2326">
        <v>3562.9976413966301</v>
      </c>
      <c r="V1353" s="2331"/>
      <c r="W1353" s="2332">
        <v>6735</v>
      </c>
      <c r="X1353" s="2329">
        <v>178.34411205792901</v>
      </c>
      <c r="Y1353" s="2330"/>
      <c r="Z1353" s="2333">
        <v>6735</v>
      </c>
      <c r="AA1353" s="2326">
        <v>2230.1365122334701</v>
      </c>
      <c r="AB1353" s="2331"/>
      <c r="AC1353" s="2332">
        <v>6735</v>
      </c>
      <c r="AD1353" s="2329">
        <v>142.55977713000399</v>
      </c>
      <c r="AE1353" s="2330"/>
      <c r="AF1353" s="2334">
        <v>6735</v>
      </c>
      <c r="AG1353" s="2335">
        <f t="shared" si="46"/>
        <v>1947.3144488882567</v>
      </c>
      <c r="AH1353" s="2336"/>
      <c r="AI1353" s="2334">
        <v>6735</v>
      </c>
      <c r="AJ1353" s="2337">
        <f t="shared" si="47"/>
        <v>135.17729575405821</v>
      </c>
    </row>
    <row r="1354" spans="2:36" x14ac:dyDescent="0.25">
      <c r="B1354" s="2325">
        <v>6740</v>
      </c>
      <c r="C1354" s="2326">
        <v>1392.17282721475</v>
      </c>
      <c r="D1354" s="2327"/>
      <c r="E1354" s="2328">
        <v>6740</v>
      </c>
      <c r="F1354" s="2329">
        <v>124.926220097048</v>
      </c>
      <c r="G1354" s="2330"/>
      <c r="H1354" s="2325">
        <v>6740</v>
      </c>
      <c r="I1354" s="2326">
        <v>953.067432287933</v>
      </c>
      <c r="J1354" s="2331"/>
      <c r="K1354" s="2328">
        <v>6740</v>
      </c>
      <c r="L1354" s="2329">
        <v>104.19794919386899</v>
      </c>
      <c r="M1354" s="2330"/>
      <c r="N1354" s="2325">
        <v>6740</v>
      </c>
      <c r="O1354" s="2326">
        <v>1598.1878460274299</v>
      </c>
      <c r="P1354" s="2331"/>
      <c r="Q1354" s="2328">
        <v>6740</v>
      </c>
      <c r="R1354" s="2329">
        <v>125.85592781247</v>
      </c>
      <c r="S1354" s="2330"/>
      <c r="T1354" s="2325">
        <v>6740</v>
      </c>
      <c r="U1354" s="2326">
        <v>3562.9881853701199</v>
      </c>
      <c r="V1354" s="2331"/>
      <c r="W1354" s="2332">
        <v>6740</v>
      </c>
      <c r="X1354" s="2329">
        <v>178.34328517082901</v>
      </c>
      <c r="Y1354" s="2330"/>
      <c r="Z1354" s="2333">
        <v>6740</v>
      </c>
      <c r="AA1354" s="2326">
        <v>2230.2295907367802</v>
      </c>
      <c r="AB1354" s="2331"/>
      <c r="AC1354" s="2332">
        <v>6740</v>
      </c>
      <c r="AD1354" s="2329">
        <v>142.561708908398</v>
      </c>
      <c r="AE1354" s="2330"/>
      <c r="AF1354" s="2334">
        <v>6740</v>
      </c>
      <c r="AG1354" s="2335">
        <f t="shared" si="46"/>
        <v>1947.3291763274024</v>
      </c>
      <c r="AH1354" s="2336"/>
      <c r="AI1354" s="2334">
        <v>6740</v>
      </c>
      <c r="AJ1354" s="2337">
        <f t="shared" si="47"/>
        <v>135.1770182365228</v>
      </c>
    </row>
    <row r="1355" spans="2:36" x14ac:dyDescent="0.25">
      <c r="B1355" s="2325">
        <v>6745</v>
      </c>
      <c r="C1355" s="2326">
        <v>1392.17022005286</v>
      </c>
      <c r="D1355" s="2327"/>
      <c r="E1355" s="2328">
        <v>6745</v>
      </c>
      <c r="F1355" s="2329">
        <v>124.925338350025</v>
      </c>
      <c r="G1355" s="2330"/>
      <c r="H1355" s="2325">
        <v>6745</v>
      </c>
      <c r="I1355" s="2326">
        <v>953.06303580341205</v>
      </c>
      <c r="J1355" s="2331"/>
      <c r="K1355" s="2328">
        <v>6745</v>
      </c>
      <c r="L1355" s="2329">
        <v>104.197172160918</v>
      </c>
      <c r="M1355" s="2330"/>
      <c r="N1355" s="2325">
        <v>6745</v>
      </c>
      <c r="O1355" s="2326">
        <v>1598.1848643927699</v>
      </c>
      <c r="P1355" s="2331"/>
      <c r="Q1355" s="2328">
        <v>6745</v>
      </c>
      <c r="R1355" s="2329">
        <v>125.855094113473</v>
      </c>
      <c r="S1355" s="2330"/>
      <c r="T1355" s="2325">
        <v>6745</v>
      </c>
      <c r="U1355" s="2326">
        <v>3562.9787293436102</v>
      </c>
      <c r="V1355" s="2331"/>
      <c r="W1355" s="2332">
        <v>6745</v>
      </c>
      <c r="X1355" s="2329">
        <v>178.342458283729</v>
      </c>
      <c r="Y1355" s="2330"/>
      <c r="Z1355" s="2333">
        <v>6745</v>
      </c>
      <c r="AA1355" s="2326">
        <v>2230.3226692400899</v>
      </c>
      <c r="AB1355" s="2331"/>
      <c r="AC1355" s="2332">
        <v>6745</v>
      </c>
      <c r="AD1355" s="2329">
        <v>142.56364068679201</v>
      </c>
      <c r="AE1355" s="2330"/>
      <c r="AF1355" s="2334">
        <v>6745</v>
      </c>
      <c r="AG1355" s="2335">
        <f t="shared" si="46"/>
        <v>1947.3439037665485</v>
      </c>
      <c r="AH1355" s="2336"/>
      <c r="AI1355" s="2334">
        <v>6745</v>
      </c>
      <c r="AJ1355" s="2337">
        <f t="shared" si="47"/>
        <v>135.17674071898742</v>
      </c>
    </row>
    <row r="1356" spans="2:36" x14ac:dyDescent="0.25">
      <c r="B1356" s="2325">
        <v>6750</v>
      </c>
      <c r="C1356" s="2326">
        <v>1392.1676128909701</v>
      </c>
      <c r="D1356" s="2327"/>
      <c r="E1356" s="2328">
        <v>6750</v>
      </c>
      <c r="F1356" s="2329">
        <v>124.924456603002</v>
      </c>
      <c r="G1356" s="2330"/>
      <c r="H1356" s="2325">
        <v>6750</v>
      </c>
      <c r="I1356" s="2326">
        <v>953.05863931889098</v>
      </c>
      <c r="J1356" s="2331"/>
      <c r="K1356" s="2328">
        <v>6750</v>
      </c>
      <c r="L1356" s="2329">
        <v>104.19639512796699</v>
      </c>
      <c r="M1356" s="2330"/>
      <c r="N1356" s="2325">
        <v>6750</v>
      </c>
      <c r="O1356" s="2326">
        <v>1598.1818827581101</v>
      </c>
      <c r="P1356" s="2331"/>
      <c r="Q1356" s="2328">
        <v>6750</v>
      </c>
      <c r="R1356" s="2329">
        <v>125.854260414476</v>
      </c>
      <c r="S1356" s="2330"/>
      <c r="T1356" s="2325">
        <v>6750</v>
      </c>
      <c r="U1356" s="2326">
        <v>3562.9692733171</v>
      </c>
      <c r="V1356" s="2331"/>
      <c r="W1356" s="2332">
        <v>6750</v>
      </c>
      <c r="X1356" s="2329">
        <v>178.341631396629</v>
      </c>
      <c r="Y1356" s="2330"/>
      <c r="Z1356" s="2333">
        <v>6750</v>
      </c>
      <c r="AA1356" s="2326">
        <v>2230.4157477434001</v>
      </c>
      <c r="AB1356" s="2331"/>
      <c r="AC1356" s="2332">
        <v>6750</v>
      </c>
      <c r="AD1356" s="2329">
        <v>142.56557246518599</v>
      </c>
      <c r="AE1356" s="2330"/>
      <c r="AF1356" s="2334">
        <v>6750</v>
      </c>
      <c r="AG1356" s="2335">
        <f t="shared" si="46"/>
        <v>1947.3586312056941</v>
      </c>
      <c r="AH1356" s="2336"/>
      <c r="AI1356" s="2334">
        <v>6750</v>
      </c>
      <c r="AJ1356" s="2337">
        <f t="shared" si="47"/>
        <v>135.17646320145201</v>
      </c>
    </row>
    <row r="1357" spans="2:36" x14ac:dyDescent="0.25">
      <c r="B1357" s="2325">
        <v>6755</v>
      </c>
      <c r="C1357" s="2326">
        <v>1392.1650057290799</v>
      </c>
      <c r="D1357" s="2327"/>
      <c r="E1357" s="2328">
        <v>6755</v>
      </c>
      <c r="F1357" s="2329">
        <v>124.923574855979</v>
      </c>
      <c r="G1357" s="2330"/>
      <c r="H1357" s="2325">
        <v>6755</v>
      </c>
      <c r="I1357" s="2326">
        <v>953.05424283437003</v>
      </c>
      <c r="J1357" s="2331"/>
      <c r="K1357" s="2328">
        <v>6755</v>
      </c>
      <c r="L1357" s="2329">
        <v>104.195618095016</v>
      </c>
      <c r="M1357" s="2330"/>
      <c r="N1357" s="2325">
        <v>6755</v>
      </c>
      <c r="O1357" s="2326">
        <v>1598.17890112345</v>
      </c>
      <c r="P1357" s="2331"/>
      <c r="Q1357" s="2328">
        <v>6755</v>
      </c>
      <c r="R1357" s="2329">
        <v>125.853426715479</v>
      </c>
      <c r="S1357" s="2330"/>
      <c r="T1357" s="2325">
        <v>6755</v>
      </c>
      <c r="U1357" s="2326">
        <v>3562.9598172905899</v>
      </c>
      <c r="V1357" s="2331"/>
      <c r="W1357" s="2332">
        <v>6755</v>
      </c>
      <c r="X1357" s="2329">
        <v>178.34080450952899</v>
      </c>
      <c r="Y1357" s="2330"/>
      <c r="Z1357" s="2333">
        <v>6755</v>
      </c>
      <c r="AA1357" s="2326">
        <v>2230.5088262467102</v>
      </c>
      <c r="AB1357" s="2331"/>
      <c r="AC1357" s="2332">
        <v>6755</v>
      </c>
      <c r="AD1357" s="2329">
        <v>142.56750424358</v>
      </c>
      <c r="AE1357" s="2330"/>
      <c r="AF1357" s="2334">
        <v>6755</v>
      </c>
      <c r="AG1357" s="2335">
        <f t="shared" si="46"/>
        <v>1947.3733586448402</v>
      </c>
      <c r="AH1357" s="2336"/>
      <c r="AI1357" s="2334">
        <v>6755</v>
      </c>
      <c r="AJ1357" s="2337">
        <f t="shared" si="47"/>
        <v>135.17618568391657</v>
      </c>
    </row>
    <row r="1358" spans="2:36" x14ac:dyDescent="0.25">
      <c r="B1358" s="2325">
        <v>6760</v>
      </c>
      <c r="C1358" s="2326">
        <v>1392.1623985671899</v>
      </c>
      <c r="D1358" s="2327"/>
      <c r="E1358" s="2328">
        <v>6760</v>
      </c>
      <c r="F1358" s="2329">
        <v>124.922693108956</v>
      </c>
      <c r="G1358" s="2330"/>
      <c r="H1358" s="2325">
        <v>6760</v>
      </c>
      <c r="I1358" s="2326">
        <v>953.04984634984896</v>
      </c>
      <c r="J1358" s="2331"/>
      <c r="K1358" s="2328">
        <v>6760</v>
      </c>
      <c r="L1358" s="2329">
        <v>104.194841062065</v>
      </c>
      <c r="M1358" s="2330"/>
      <c r="N1358" s="2325">
        <v>6760</v>
      </c>
      <c r="O1358" s="2326">
        <v>1598.17591948879</v>
      </c>
      <c r="P1358" s="2331"/>
      <c r="Q1358" s="2328">
        <v>6760</v>
      </c>
      <c r="R1358" s="2329">
        <v>125.852593016482</v>
      </c>
      <c r="S1358" s="2330"/>
      <c r="T1358" s="2325">
        <v>6760</v>
      </c>
      <c r="U1358" s="2326">
        <v>3562.9503612640801</v>
      </c>
      <c r="V1358" s="2331"/>
      <c r="W1358" s="2332">
        <v>6760</v>
      </c>
      <c r="X1358" s="2329">
        <v>178.33997762242899</v>
      </c>
      <c r="Y1358" s="2330"/>
      <c r="Z1358" s="2333">
        <v>6760</v>
      </c>
      <c r="AA1358" s="2326">
        <v>2230.6019047500199</v>
      </c>
      <c r="AB1358" s="2331"/>
      <c r="AC1358" s="2332">
        <v>6760</v>
      </c>
      <c r="AD1358" s="2329">
        <v>142.56943602197401</v>
      </c>
      <c r="AE1358" s="2330"/>
      <c r="AF1358" s="2334">
        <v>6760</v>
      </c>
      <c r="AG1358" s="2335">
        <f t="shared" si="46"/>
        <v>1947.3880860839859</v>
      </c>
      <c r="AH1358" s="2336"/>
      <c r="AI1358" s="2334">
        <v>6760</v>
      </c>
      <c r="AJ1358" s="2337">
        <f t="shared" si="47"/>
        <v>135.17590816638122</v>
      </c>
    </row>
    <row r="1359" spans="2:36" x14ac:dyDescent="0.25">
      <c r="B1359" s="2325">
        <v>6765</v>
      </c>
      <c r="C1359" s="2326">
        <v>1392.1597914053</v>
      </c>
      <c r="D1359" s="2327"/>
      <c r="E1359" s="2328">
        <v>6765</v>
      </c>
      <c r="F1359" s="2329">
        <v>124.921811361933</v>
      </c>
      <c r="G1359" s="2330"/>
      <c r="H1359" s="2325">
        <v>6765</v>
      </c>
      <c r="I1359" s="2326">
        <v>953.04544986532801</v>
      </c>
      <c r="J1359" s="2331"/>
      <c r="K1359" s="2328">
        <v>6765</v>
      </c>
      <c r="L1359" s="2329">
        <v>104.194064029114</v>
      </c>
      <c r="M1359" s="2330"/>
      <c r="N1359" s="2325">
        <v>6765</v>
      </c>
      <c r="O1359" s="2326">
        <v>1598.1729378541299</v>
      </c>
      <c r="P1359" s="2331"/>
      <c r="Q1359" s="2328">
        <v>6765</v>
      </c>
      <c r="R1359" s="2329">
        <v>125.851759317485</v>
      </c>
      <c r="S1359" s="2330"/>
      <c r="T1359" s="2325">
        <v>6765</v>
      </c>
      <c r="U1359" s="2326">
        <v>3562.94090523757</v>
      </c>
      <c r="V1359" s="2331"/>
      <c r="W1359" s="2332">
        <v>6765</v>
      </c>
      <c r="X1359" s="2329">
        <v>178.33915073532901</v>
      </c>
      <c r="Y1359" s="2330"/>
      <c r="Z1359" s="2333">
        <v>6765</v>
      </c>
      <c r="AA1359" s="2326">
        <v>2230.6949832533301</v>
      </c>
      <c r="AB1359" s="2331"/>
      <c r="AC1359" s="2332">
        <v>6765</v>
      </c>
      <c r="AD1359" s="2329">
        <v>142.57136780036899</v>
      </c>
      <c r="AE1359" s="2330"/>
      <c r="AF1359" s="2334">
        <v>6765</v>
      </c>
      <c r="AG1359" s="2335">
        <f t="shared" si="46"/>
        <v>1947.4028135231317</v>
      </c>
      <c r="AH1359" s="2336"/>
      <c r="AI1359" s="2334">
        <v>6765</v>
      </c>
      <c r="AJ1359" s="2337">
        <f t="shared" si="47"/>
        <v>135.17563064884601</v>
      </c>
    </row>
    <row r="1360" spans="2:36" x14ac:dyDescent="0.25">
      <c r="B1360" s="2325">
        <v>6770</v>
      </c>
      <c r="C1360" s="2326">
        <v>1392.15718424341</v>
      </c>
      <c r="D1360" s="2327"/>
      <c r="E1360" s="2328">
        <v>6770</v>
      </c>
      <c r="F1360" s="2329">
        <v>124.92092961490999</v>
      </c>
      <c r="G1360" s="2330"/>
      <c r="H1360" s="2325">
        <v>6770</v>
      </c>
      <c r="I1360" s="2326">
        <v>953.04105338080706</v>
      </c>
      <c r="J1360" s="2331"/>
      <c r="K1360" s="2328">
        <v>6770</v>
      </c>
      <c r="L1360" s="2329">
        <v>104.193286996163</v>
      </c>
      <c r="M1360" s="2330"/>
      <c r="N1360" s="2325">
        <v>6770</v>
      </c>
      <c r="O1360" s="2326">
        <v>1598.1699562194699</v>
      </c>
      <c r="P1360" s="2331"/>
      <c r="Q1360" s="2328">
        <v>6770</v>
      </c>
      <c r="R1360" s="2329">
        <v>125.85092561848801</v>
      </c>
      <c r="S1360" s="2330"/>
      <c r="T1360" s="2325">
        <v>6770</v>
      </c>
      <c r="U1360" s="2326">
        <v>3562.9314492110602</v>
      </c>
      <c r="V1360" s="2331"/>
      <c r="W1360" s="2332">
        <v>6770</v>
      </c>
      <c r="X1360" s="2329">
        <v>178.33832384822901</v>
      </c>
      <c r="Y1360" s="2330"/>
      <c r="Z1360" s="2333">
        <v>6770</v>
      </c>
      <c r="AA1360" s="2326">
        <v>2230.7880617566402</v>
      </c>
      <c r="AB1360" s="2331"/>
      <c r="AC1360" s="2332">
        <v>6770</v>
      </c>
      <c r="AD1360" s="2329">
        <v>142.573299578763</v>
      </c>
      <c r="AE1360" s="2330"/>
      <c r="AF1360" s="2334">
        <v>6770</v>
      </c>
      <c r="AG1360" s="2335">
        <f t="shared" si="46"/>
        <v>1947.4175409622774</v>
      </c>
      <c r="AH1360" s="2336"/>
      <c r="AI1360" s="2334">
        <v>6770</v>
      </c>
      <c r="AJ1360" s="2337">
        <f t="shared" si="47"/>
        <v>135.1753531313106</v>
      </c>
    </row>
    <row r="1361" spans="2:36" x14ac:dyDescent="0.25">
      <c r="B1361" s="2325">
        <v>6775</v>
      </c>
      <c r="C1361" s="2326">
        <v>1392.1545770815201</v>
      </c>
      <c r="D1361" s="2327"/>
      <c r="E1361" s="2328">
        <v>6775</v>
      </c>
      <c r="F1361" s="2329">
        <v>124.92004786788701</v>
      </c>
      <c r="G1361" s="2330"/>
      <c r="H1361" s="2325">
        <v>6775</v>
      </c>
      <c r="I1361" s="2326">
        <v>953.03665689628599</v>
      </c>
      <c r="J1361" s="2331"/>
      <c r="K1361" s="2328">
        <v>6775</v>
      </c>
      <c r="L1361" s="2329">
        <v>104.192509963212</v>
      </c>
      <c r="M1361" s="2330"/>
      <c r="N1361" s="2325">
        <v>6775</v>
      </c>
      <c r="O1361" s="2326">
        <v>1598.1669745848101</v>
      </c>
      <c r="P1361" s="2331"/>
      <c r="Q1361" s="2328">
        <v>6775</v>
      </c>
      <c r="R1361" s="2329">
        <v>125.85009191949101</v>
      </c>
      <c r="S1361" s="2330"/>
      <c r="T1361" s="2325">
        <v>6775</v>
      </c>
      <c r="U1361" s="2326">
        <v>3562.92199318455</v>
      </c>
      <c r="V1361" s="2331"/>
      <c r="W1361" s="2332">
        <v>6775</v>
      </c>
      <c r="X1361" s="2329">
        <v>178.33749696112901</v>
      </c>
      <c r="Y1361" s="2330"/>
      <c r="Z1361" s="2333">
        <v>6775</v>
      </c>
      <c r="AA1361" s="2326">
        <v>2230.8811402599499</v>
      </c>
      <c r="AB1361" s="2331"/>
      <c r="AC1361" s="2332">
        <v>6775</v>
      </c>
      <c r="AD1361" s="2329">
        <v>142.57523135715701</v>
      </c>
      <c r="AE1361" s="2330"/>
      <c r="AF1361" s="2334">
        <v>6775</v>
      </c>
      <c r="AG1361" s="2335">
        <f t="shared" si="46"/>
        <v>1947.432268401423</v>
      </c>
      <c r="AH1361" s="2336"/>
      <c r="AI1361" s="2334">
        <v>6775</v>
      </c>
      <c r="AJ1361" s="2337">
        <f t="shared" si="47"/>
        <v>135.17507561377519</v>
      </c>
    </row>
    <row r="1362" spans="2:36" x14ac:dyDescent="0.25">
      <c r="B1362" s="2325">
        <v>6780</v>
      </c>
      <c r="C1362" s="2326">
        <v>1392.1519699196299</v>
      </c>
      <c r="D1362" s="2327"/>
      <c r="E1362" s="2328">
        <v>6780</v>
      </c>
      <c r="F1362" s="2329">
        <v>124.91916612086401</v>
      </c>
      <c r="G1362" s="2330"/>
      <c r="H1362" s="2325">
        <v>6780</v>
      </c>
      <c r="I1362" s="2326">
        <v>953.03226041176504</v>
      </c>
      <c r="J1362" s="2331"/>
      <c r="K1362" s="2328">
        <v>6780</v>
      </c>
      <c r="L1362" s="2329">
        <v>104.191732930261</v>
      </c>
      <c r="M1362" s="2330"/>
      <c r="N1362" s="2325">
        <v>6780</v>
      </c>
      <c r="O1362" s="2326">
        <v>1598.16399295015</v>
      </c>
      <c r="P1362" s="2331"/>
      <c r="Q1362" s="2328">
        <v>6780</v>
      </c>
      <c r="R1362" s="2329">
        <v>125.84925822049399</v>
      </c>
      <c r="S1362" s="2330"/>
      <c r="T1362" s="2325">
        <v>6780</v>
      </c>
      <c r="U1362" s="2326">
        <v>3562.9125371580399</v>
      </c>
      <c r="V1362" s="2331"/>
      <c r="W1362" s="2332">
        <v>6780</v>
      </c>
      <c r="X1362" s="2329">
        <v>178.336670074029</v>
      </c>
      <c r="Y1362" s="2330"/>
      <c r="Z1362" s="2333">
        <v>6780</v>
      </c>
      <c r="AA1362" s="2326">
        <v>2230.9742187632601</v>
      </c>
      <c r="AB1362" s="2331"/>
      <c r="AC1362" s="2332">
        <v>6780</v>
      </c>
      <c r="AD1362" s="2329">
        <v>142.57716313555099</v>
      </c>
      <c r="AE1362" s="2330"/>
      <c r="AF1362" s="2334">
        <v>6780</v>
      </c>
      <c r="AG1362" s="2335">
        <f t="shared" si="46"/>
        <v>1947.4469958405691</v>
      </c>
      <c r="AH1362" s="2336"/>
      <c r="AI1362" s="2334">
        <v>6780</v>
      </c>
      <c r="AJ1362" s="2337">
        <f t="shared" si="47"/>
        <v>135.17479809623981</v>
      </c>
    </row>
    <row r="1363" spans="2:36" x14ac:dyDescent="0.25">
      <c r="B1363" s="2325">
        <v>6785</v>
      </c>
      <c r="C1363" s="2326">
        <v>1392.1493627577399</v>
      </c>
      <c r="D1363" s="2327"/>
      <c r="E1363" s="2328">
        <v>6785</v>
      </c>
      <c r="F1363" s="2329">
        <v>124.918284373841</v>
      </c>
      <c r="G1363" s="2330"/>
      <c r="H1363" s="2325">
        <v>6785</v>
      </c>
      <c r="I1363" s="2326">
        <v>953.02786392724397</v>
      </c>
      <c r="J1363" s="2331"/>
      <c r="K1363" s="2328">
        <v>6785</v>
      </c>
      <c r="L1363" s="2329">
        <v>104.19095589731</v>
      </c>
      <c r="M1363" s="2330"/>
      <c r="N1363" s="2325">
        <v>6785</v>
      </c>
      <c r="O1363" s="2326">
        <v>1598.16101131549</v>
      </c>
      <c r="P1363" s="2331"/>
      <c r="Q1363" s="2328">
        <v>6785</v>
      </c>
      <c r="R1363" s="2329">
        <v>125.84842452149699</v>
      </c>
      <c r="S1363" s="2330"/>
      <c r="T1363" s="2325">
        <v>6785</v>
      </c>
      <c r="U1363" s="2326">
        <v>3562.9030811315301</v>
      </c>
      <c r="V1363" s="2331"/>
      <c r="W1363" s="2332">
        <v>6785</v>
      </c>
      <c r="X1363" s="2329">
        <v>178.335843186929</v>
      </c>
      <c r="Y1363" s="2330"/>
      <c r="Z1363" s="2333">
        <v>6785</v>
      </c>
      <c r="AA1363" s="2326">
        <v>2231.0672972665702</v>
      </c>
      <c r="AB1363" s="2331"/>
      <c r="AC1363" s="2332">
        <v>6785</v>
      </c>
      <c r="AD1363" s="2329">
        <v>142.579094913945</v>
      </c>
      <c r="AE1363" s="2330"/>
      <c r="AF1363" s="2334">
        <v>6785</v>
      </c>
      <c r="AG1363" s="2335">
        <f t="shared" si="46"/>
        <v>1947.461723279715</v>
      </c>
      <c r="AH1363" s="2336"/>
      <c r="AI1363" s="2334">
        <v>6785</v>
      </c>
      <c r="AJ1363" s="2337">
        <f t="shared" si="47"/>
        <v>135.1745205787044</v>
      </c>
    </row>
    <row r="1364" spans="2:36" x14ac:dyDescent="0.25">
      <c r="B1364" s="2325">
        <v>6790</v>
      </c>
      <c r="C1364" s="2326">
        <v>1392.14675559585</v>
      </c>
      <c r="D1364" s="2327"/>
      <c r="E1364" s="2328">
        <v>6790</v>
      </c>
      <c r="F1364" s="2329">
        <v>124.917402626818</v>
      </c>
      <c r="G1364" s="2330"/>
      <c r="H1364" s="2325">
        <v>6790</v>
      </c>
      <c r="I1364" s="2326">
        <v>953.02346744272302</v>
      </c>
      <c r="J1364" s="2331"/>
      <c r="K1364" s="2328">
        <v>6790</v>
      </c>
      <c r="L1364" s="2329">
        <v>104.190178864359</v>
      </c>
      <c r="M1364" s="2330"/>
      <c r="N1364" s="2325">
        <v>6790</v>
      </c>
      <c r="O1364" s="2326">
        <v>1598.1580296808299</v>
      </c>
      <c r="P1364" s="2331"/>
      <c r="Q1364" s="2328">
        <v>6790</v>
      </c>
      <c r="R1364" s="2329">
        <v>125.8475908225</v>
      </c>
      <c r="S1364" s="2330"/>
      <c r="T1364" s="2325">
        <v>6790</v>
      </c>
      <c r="U1364" s="2326">
        <v>3562.89362510502</v>
      </c>
      <c r="V1364" s="2331"/>
      <c r="W1364" s="2332">
        <v>6790</v>
      </c>
      <c r="X1364" s="2329">
        <v>178.33501629982899</v>
      </c>
      <c r="Y1364" s="2330"/>
      <c r="Z1364" s="2333">
        <v>6790</v>
      </c>
      <c r="AA1364" s="2326">
        <v>2231.1603757698799</v>
      </c>
      <c r="AB1364" s="2331"/>
      <c r="AC1364" s="2332">
        <v>6790</v>
      </c>
      <c r="AD1364" s="2329">
        <v>142.58102669233901</v>
      </c>
      <c r="AE1364" s="2330"/>
      <c r="AF1364" s="2334">
        <v>6790</v>
      </c>
      <c r="AG1364" s="2335">
        <f t="shared" si="46"/>
        <v>1947.4764507188606</v>
      </c>
      <c r="AH1364" s="2336"/>
      <c r="AI1364" s="2334">
        <v>6790</v>
      </c>
      <c r="AJ1364" s="2337">
        <f t="shared" si="47"/>
        <v>135.17424306116899</v>
      </c>
    </row>
    <row r="1365" spans="2:36" x14ac:dyDescent="0.25">
      <c r="B1365" s="2325">
        <v>6795</v>
      </c>
      <c r="C1365" s="2326">
        <v>1392.14414843396</v>
      </c>
      <c r="D1365" s="2327"/>
      <c r="E1365" s="2328">
        <v>6795</v>
      </c>
      <c r="F1365" s="2329">
        <v>124.916520879795</v>
      </c>
      <c r="G1365" s="2330"/>
      <c r="H1365" s="2325">
        <v>6795</v>
      </c>
      <c r="I1365" s="2326">
        <v>953.01907095820297</v>
      </c>
      <c r="J1365" s="2331"/>
      <c r="K1365" s="2328">
        <v>6795</v>
      </c>
      <c r="L1365" s="2329">
        <v>104.18940183140801</v>
      </c>
      <c r="M1365" s="2330"/>
      <c r="N1365" s="2325">
        <v>6795</v>
      </c>
      <c r="O1365" s="2326">
        <v>1598.1550480461699</v>
      </c>
      <c r="P1365" s="2331"/>
      <c r="Q1365" s="2328">
        <v>6795</v>
      </c>
      <c r="R1365" s="2329">
        <v>125.846757123503</v>
      </c>
      <c r="S1365" s="2330"/>
      <c r="T1365" s="2325">
        <v>6795</v>
      </c>
      <c r="U1365" s="2326">
        <v>3562.8841690785098</v>
      </c>
      <c r="V1365" s="2331"/>
      <c r="W1365" s="2332">
        <v>6795</v>
      </c>
      <c r="X1365" s="2329">
        <v>178.33418941272899</v>
      </c>
      <c r="Y1365" s="2330"/>
      <c r="Z1365" s="2333">
        <v>6795</v>
      </c>
      <c r="AA1365" s="2326">
        <v>2231.2534542731901</v>
      </c>
      <c r="AB1365" s="2331"/>
      <c r="AC1365" s="2332">
        <v>6795</v>
      </c>
      <c r="AD1365" s="2329">
        <v>142.58295847073299</v>
      </c>
      <c r="AE1365" s="2330"/>
      <c r="AF1365" s="2334">
        <v>6795</v>
      </c>
      <c r="AG1365" s="2335">
        <f t="shared" si="46"/>
        <v>1947.4911781580067</v>
      </c>
      <c r="AH1365" s="2336"/>
      <c r="AI1365" s="2334">
        <v>6795</v>
      </c>
      <c r="AJ1365" s="2337">
        <f t="shared" si="47"/>
        <v>135.17396554363359</v>
      </c>
    </row>
    <row r="1366" spans="2:36" x14ac:dyDescent="0.25">
      <c r="B1366" s="2325">
        <v>6800</v>
      </c>
      <c r="C1366" s="2326">
        <v>1392.1415412720701</v>
      </c>
      <c r="D1366" s="2327"/>
      <c r="E1366" s="2328">
        <v>6800</v>
      </c>
      <c r="F1366" s="2329">
        <v>124.915639132772</v>
      </c>
      <c r="G1366" s="2330"/>
      <c r="H1366" s="2325">
        <v>6800</v>
      </c>
      <c r="I1366" s="2326">
        <v>953.01467447368202</v>
      </c>
      <c r="J1366" s="2331"/>
      <c r="K1366" s="2328">
        <v>6800</v>
      </c>
      <c r="L1366" s="2329">
        <v>104.188624798457</v>
      </c>
      <c r="M1366" s="2330"/>
      <c r="N1366" s="2325">
        <v>6800</v>
      </c>
      <c r="O1366" s="2326">
        <v>1598.1520664115101</v>
      </c>
      <c r="P1366" s="2331"/>
      <c r="Q1366" s="2328">
        <v>6800</v>
      </c>
      <c r="R1366" s="2329">
        <v>125.845923424506</v>
      </c>
      <c r="S1366" s="2330"/>
      <c r="T1366" s="2325">
        <v>6800</v>
      </c>
      <c r="U1366" s="2326">
        <v>3562.8747130520001</v>
      </c>
      <c r="V1366" s="2331"/>
      <c r="W1366" s="2332">
        <v>6800</v>
      </c>
      <c r="X1366" s="2329">
        <v>178.33336252562901</v>
      </c>
      <c r="Y1366" s="2330"/>
      <c r="Z1366" s="2333">
        <v>6800</v>
      </c>
      <c r="AA1366" s="2326">
        <v>2231.3465327765002</v>
      </c>
      <c r="AB1366" s="2331"/>
      <c r="AC1366" s="2332">
        <v>6800</v>
      </c>
      <c r="AD1366" s="2329">
        <v>142.584890249127</v>
      </c>
      <c r="AE1366" s="2330"/>
      <c r="AF1366" s="2334">
        <v>6800</v>
      </c>
      <c r="AG1366" s="2335">
        <f t="shared" si="46"/>
        <v>1947.5059055971524</v>
      </c>
      <c r="AH1366" s="2336"/>
      <c r="AI1366" s="2334">
        <v>6800</v>
      </c>
      <c r="AJ1366" s="2337">
        <f t="shared" si="47"/>
        <v>135.1736880260982</v>
      </c>
    </row>
    <row r="1367" spans="2:36" x14ac:dyDescent="0.25">
      <c r="B1367" s="2325">
        <v>6805</v>
      </c>
      <c r="C1367" s="2326">
        <v>1392.1389341101799</v>
      </c>
      <c r="D1367" s="2327"/>
      <c r="E1367" s="2328">
        <v>6805</v>
      </c>
      <c r="F1367" s="2329">
        <v>124.914757385749</v>
      </c>
      <c r="G1367" s="2330"/>
      <c r="H1367" s="2325">
        <v>6805</v>
      </c>
      <c r="I1367" s="2326">
        <v>953.01027798916095</v>
      </c>
      <c r="J1367" s="2331"/>
      <c r="K1367" s="2328">
        <v>6805</v>
      </c>
      <c r="L1367" s="2329">
        <v>104.18784776550601</v>
      </c>
      <c r="M1367" s="2330"/>
      <c r="N1367" s="2325">
        <v>6805</v>
      </c>
      <c r="O1367" s="2326">
        <v>1598.14908477685</v>
      </c>
      <c r="P1367" s="2331"/>
      <c r="Q1367" s="2328">
        <v>6805</v>
      </c>
      <c r="R1367" s="2329">
        <v>125.845089725509</v>
      </c>
      <c r="S1367" s="2330"/>
      <c r="T1367" s="2325">
        <v>6805</v>
      </c>
      <c r="U1367" s="2326">
        <v>3562.8652570254899</v>
      </c>
      <c r="V1367" s="2331"/>
      <c r="W1367" s="2332">
        <v>6805</v>
      </c>
      <c r="X1367" s="2329">
        <v>178.33253563852901</v>
      </c>
      <c r="Y1367" s="2330"/>
      <c r="Z1367" s="2333">
        <v>6805</v>
      </c>
      <c r="AA1367" s="2326">
        <v>2231.4396112798099</v>
      </c>
      <c r="AB1367" s="2331"/>
      <c r="AC1367" s="2332">
        <v>6805</v>
      </c>
      <c r="AD1367" s="2329">
        <v>142.58682202752101</v>
      </c>
      <c r="AE1367" s="2330"/>
      <c r="AF1367" s="2334">
        <v>6805</v>
      </c>
      <c r="AG1367" s="2335">
        <f t="shared" ref="AG1367:AG1430" si="48">AVERAGE(C1367,I1367,O1367,U1367,AA1367)</f>
        <v>1947.520633036298</v>
      </c>
      <c r="AH1367" s="2336"/>
      <c r="AI1367" s="2334">
        <v>6805</v>
      </c>
      <c r="AJ1367" s="2337">
        <f t="shared" ref="AJ1367:AJ1430" si="49">AVERAGE(F1367,L1367,R1367,X1367,AD1367)</f>
        <v>135.1734105085628</v>
      </c>
    </row>
    <row r="1368" spans="2:36" x14ac:dyDescent="0.25">
      <c r="B1368" s="2325">
        <v>6810</v>
      </c>
      <c r="C1368" s="2326">
        <v>1392.1363269482899</v>
      </c>
      <c r="D1368" s="2327"/>
      <c r="E1368" s="2328">
        <v>6810</v>
      </c>
      <c r="F1368" s="2329">
        <v>124.913875638726</v>
      </c>
      <c r="G1368" s="2330"/>
      <c r="H1368" s="2325">
        <v>6810</v>
      </c>
      <c r="I1368" s="2326">
        <v>953.00588150464</v>
      </c>
      <c r="J1368" s="2331"/>
      <c r="K1368" s="2328">
        <v>6810</v>
      </c>
      <c r="L1368" s="2329">
        <v>104.187070732555</v>
      </c>
      <c r="M1368" s="2330"/>
      <c r="N1368" s="2325">
        <v>6810</v>
      </c>
      <c r="O1368" s="2326">
        <v>1598.14610314219</v>
      </c>
      <c r="P1368" s="2331"/>
      <c r="Q1368" s="2328">
        <v>6810</v>
      </c>
      <c r="R1368" s="2329">
        <v>125.844256026512</v>
      </c>
      <c r="S1368" s="2330"/>
      <c r="T1368" s="2325">
        <v>6810</v>
      </c>
      <c r="U1368" s="2326">
        <v>3562.8558009989802</v>
      </c>
      <c r="V1368" s="2331"/>
      <c r="W1368" s="2332">
        <v>6810</v>
      </c>
      <c r="X1368" s="2329">
        <v>178.33170875142901</v>
      </c>
      <c r="Y1368" s="2330"/>
      <c r="Z1368" s="2333">
        <v>6810</v>
      </c>
      <c r="AA1368" s="2326">
        <v>2231.5326897831201</v>
      </c>
      <c r="AB1368" s="2331"/>
      <c r="AC1368" s="2332">
        <v>6810</v>
      </c>
      <c r="AD1368" s="2329">
        <v>142.58875380591499</v>
      </c>
      <c r="AE1368" s="2330"/>
      <c r="AF1368" s="2334">
        <v>6810</v>
      </c>
      <c r="AG1368" s="2335">
        <f t="shared" si="48"/>
        <v>1947.5353604754441</v>
      </c>
      <c r="AH1368" s="2336"/>
      <c r="AI1368" s="2334">
        <v>6810</v>
      </c>
      <c r="AJ1368" s="2337">
        <f t="shared" si="49"/>
        <v>135.17313299102739</v>
      </c>
    </row>
    <row r="1369" spans="2:36" x14ac:dyDescent="0.25">
      <c r="B1369" s="2325">
        <v>6815</v>
      </c>
      <c r="C1369" s="2326">
        <v>1392.1337197864</v>
      </c>
      <c r="D1369" s="2327"/>
      <c r="E1369" s="2328">
        <v>6815</v>
      </c>
      <c r="F1369" s="2329">
        <v>124.912993891703</v>
      </c>
      <c r="G1369" s="2330"/>
      <c r="H1369" s="2325">
        <v>6815</v>
      </c>
      <c r="I1369" s="2326">
        <v>953.00148502011905</v>
      </c>
      <c r="J1369" s="2331"/>
      <c r="K1369" s="2328">
        <v>6815</v>
      </c>
      <c r="L1369" s="2329">
        <v>104.18629369960399</v>
      </c>
      <c r="M1369" s="2330"/>
      <c r="N1369" s="2325">
        <v>6815</v>
      </c>
      <c r="O1369" s="2326">
        <v>1598.1431215075299</v>
      </c>
      <c r="P1369" s="2331"/>
      <c r="Q1369" s="2328">
        <v>6815</v>
      </c>
      <c r="R1369" s="2329">
        <v>125.843422327515</v>
      </c>
      <c r="S1369" s="2330"/>
      <c r="T1369" s="2325">
        <v>6815</v>
      </c>
      <c r="U1369" s="2326">
        <v>3562.84634497247</v>
      </c>
      <c r="V1369" s="2331"/>
      <c r="W1369" s="2332">
        <v>6815</v>
      </c>
      <c r="X1369" s="2329">
        <v>178.330881864329</v>
      </c>
      <c r="Y1369" s="2330"/>
      <c r="Z1369" s="2333">
        <v>6815</v>
      </c>
      <c r="AA1369" s="2326">
        <v>2231.6257682864298</v>
      </c>
      <c r="AB1369" s="2331"/>
      <c r="AC1369" s="2332">
        <v>6815</v>
      </c>
      <c r="AD1369" s="2329">
        <v>142.590685584309</v>
      </c>
      <c r="AE1369" s="2330"/>
      <c r="AF1369" s="2334">
        <v>6815</v>
      </c>
      <c r="AG1369" s="2335">
        <f t="shared" si="48"/>
        <v>1947.5500879145898</v>
      </c>
      <c r="AH1369" s="2336"/>
      <c r="AI1369" s="2334">
        <v>6815</v>
      </c>
      <c r="AJ1369" s="2337">
        <f t="shared" si="49"/>
        <v>135.17285547349201</v>
      </c>
    </row>
    <row r="1370" spans="2:36" x14ac:dyDescent="0.25">
      <c r="B1370" s="2325">
        <v>6820</v>
      </c>
      <c r="C1370" s="2326">
        <v>1392.13111262451</v>
      </c>
      <c r="D1370" s="2327"/>
      <c r="E1370" s="2328">
        <v>6820</v>
      </c>
      <c r="F1370" s="2329">
        <v>124.91211214467999</v>
      </c>
      <c r="G1370" s="2330"/>
      <c r="H1370" s="2325">
        <v>6820</v>
      </c>
      <c r="I1370" s="2326">
        <v>952.99708853559798</v>
      </c>
      <c r="J1370" s="2331"/>
      <c r="K1370" s="2328">
        <v>6820</v>
      </c>
      <c r="L1370" s="2329">
        <v>104.185516666653</v>
      </c>
      <c r="M1370" s="2330"/>
      <c r="N1370" s="2325">
        <v>6820</v>
      </c>
      <c r="O1370" s="2326">
        <v>1598.1401398728699</v>
      </c>
      <c r="P1370" s="2331"/>
      <c r="Q1370" s="2328">
        <v>6820</v>
      </c>
      <c r="R1370" s="2329">
        <v>125.842588628518</v>
      </c>
      <c r="S1370" s="2330"/>
      <c r="T1370" s="2325">
        <v>6820</v>
      </c>
      <c r="U1370" s="2326">
        <v>3562.8368889459598</v>
      </c>
      <c r="V1370" s="2331"/>
      <c r="W1370" s="2332">
        <v>6820</v>
      </c>
      <c r="X1370" s="2329">
        <v>178.330054977229</v>
      </c>
      <c r="Y1370" s="2330"/>
      <c r="Z1370" s="2333">
        <v>6820</v>
      </c>
      <c r="AA1370" s="2326">
        <v>2231.7188467897399</v>
      </c>
      <c r="AB1370" s="2331"/>
      <c r="AC1370" s="2332">
        <v>6820</v>
      </c>
      <c r="AD1370" s="2329">
        <v>142.59261736270301</v>
      </c>
      <c r="AE1370" s="2330"/>
      <c r="AF1370" s="2334">
        <v>6820</v>
      </c>
      <c r="AG1370" s="2335">
        <f t="shared" si="48"/>
        <v>1947.5648153537354</v>
      </c>
      <c r="AH1370" s="2336"/>
      <c r="AI1370" s="2334">
        <v>6820</v>
      </c>
      <c r="AJ1370" s="2337">
        <f t="shared" si="49"/>
        <v>135.17257795595657</v>
      </c>
    </row>
    <row r="1371" spans="2:36" x14ac:dyDescent="0.25">
      <c r="B1371" s="2325">
        <v>6825</v>
      </c>
      <c r="C1371" s="2326">
        <v>1392.1285054626201</v>
      </c>
      <c r="D1371" s="2327"/>
      <c r="E1371" s="2328">
        <v>6825</v>
      </c>
      <c r="F1371" s="2329">
        <v>124.91123039765699</v>
      </c>
      <c r="G1371" s="2330"/>
      <c r="H1371" s="2325">
        <v>6825</v>
      </c>
      <c r="I1371" s="2326">
        <v>952.99269205107703</v>
      </c>
      <c r="J1371" s="2331"/>
      <c r="K1371" s="2328">
        <v>6825</v>
      </c>
      <c r="L1371" s="2329">
        <v>104.18473963370199</v>
      </c>
      <c r="M1371" s="2330"/>
      <c r="N1371" s="2325">
        <v>6825</v>
      </c>
      <c r="O1371" s="2326">
        <v>1598.1371582382101</v>
      </c>
      <c r="P1371" s="2331"/>
      <c r="Q1371" s="2328">
        <v>6825</v>
      </c>
      <c r="R1371" s="2329">
        <v>125.841754929521</v>
      </c>
      <c r="S1371" s="2330"/>
      <c r="T1371" s="2325">
        <v>6825</v>
      </c>
      <c r="U1371" s="2326">
        <v>3562.8274329194601</v>
      </c>
      <c r="V1371" s="2331"/>
      <c r="W1371" s="2332">
        <v>6825</v>
      </c>
      <c r="X1371" s="2329">
        <v>178.32922809012899</v>
      </c>
      <c r="Y1371" s="2330"/>
      <c r="Z1371" s="2333">
        <v>6825</v>
      </c>
      <c r="AA1371" s="2326">
        <v>2231.8119252930501</v>
      </c>
      <c r="AB1371" s="2331"/>
      <c r="AC1371" s="2332">
        <v>6825</v>
      </c>
      <c r="AD1371" s="2329">
        <v>142.59454914109699</v>
      </c>
      <c r="AE1371" s="2330"/>
      <c r="AF1371" s="2334">
        <v>6825</v>
      </c>
      <c r="AG1371" s="2335">
        <f t="shared" si="48"/>
        <v>1947.5795427928836</v>
      </c>
      <c r="AH1371" s="2336"/>
      <c r="AI1371" s="2334">
        <v>6825</v>
      </c>
      <c r="AJ1371" s="2337">
        <f t="shared" si="49"/>
        <v>135.17230043842122</v>
      </c>
    </row>
    <row r="1372" spans="2:36" x14ac:dyDescent="0.25">
      <c r="B1372" s="2325">
        <v>6830</v>
      </c>
      <c r="C1372" s="2326">
        <v>1392.1258983007299</v>
      </c>
      <c r="D1372" s="2327"/>
      <c r="E1372" s="2328">
        <v>6830</v>
      </c>
      <c r="F1372" s="2329">
        <v>124.91034865063401</v>
      </c>
      <c r="G1372" s="2330"/>
      <c r="H1372" s="2325">
        <v>6830</v>
      </c>
      <c r="I1372" s="2326">
        <v>952.98829556655596</v>
      </c>
      <c r="J1372" s="2331"/>
      <c r="K1372" s="2328">
        <v>6830</v>
      </c>
      <c r="L1372" s="2329">
        <v>104.183962600751</v>
      </c>
      <c r="M1372" s="2330"/>
      <c r="N1372" s="2325">
        <v>6830</v>
      </c>
      <c r="O1372" s="2326">
        <v>1598.13417660355</v>
      </c>
      <c r="P1372" s="2331"/>
      <c r="Q1372" s="2328">
        <v>6830</v>
      </c>
      <c r="R1372" s="2329">
        <v>125.840921230524</v>
      </c>
      <c r="S1372" s="2330"/>
      <c r="T1372" s="2325">
        <v>6830</v>
      </c>
      <c r="U1372" s="2326">
        <v>3562.8179768929499</v>
      </c>
      <c r="V1372" s="2331"/>
      <c r="W1372" s="2332">
        <v>6830</v>
      </c>
      <c r="X1372" s="2329">
        <v>178.32840120302899</v>
      </c>
      <c r="Y1372" s="2330"/>
      <c r="Z1372" s="2333">
        <v>6830</v>
      </c>
      <c r="AA1372" s="2326">
        <v>2231.9050037963598</v>
      </c>
      <c r="AB1372" s="2331"/>
      <c r="AC1372" s="2332">
        <v>6830</v>
      </c>
      <c r="AD1372" s="2329">
        <v>142.596480919491</v>
      </c>
      <c r="AE1372" s="2330"/>
      <c r="AF1372" s="2334">
        <v>6830</v>
      </c>
      <c r="AG1372" s="2335">
        <f t="shared" si="48"/>
        <v>1947.5942702320287</v>
      </c>
      <c r="AH1372" s="2336"/>
      <c r="AI1372" s="2334">
        <v>6830</v>
      </c>
      <c r="AJ1372" s="2337">
        <f t="shared" si="49"/>
        <v>135.17202292088581</v>
      </c>
    </row>
    <row r="1373" spans="2:36" x14ac:dyDescent="0.25">
      <c r="B1373" s="2325">
        <v>6835</v>
      </c>
      <c r="C1373" s="2326">
        <v>1392.1232911388399</v>
      </c>
      <c r="D1373" s="2327"/>
      <c r="E1373" s="2328">
        <v>6835</v>
      </c>
      <c r="F1373" s="2329">
        <v>124.909466903611</v>
      </c>
      <c r="G1373" s="2330"/>
      <c r="H1373" s="2325">
        <v>6835</v>
      </c>
      <c r="I1373" s="2326">
        <v>952.98389908203501</v>
      </c>
      <c r="J1373" s="2331"/>
      <c r="K1373" s="2328">
        <v>6835</v>
      </c>
      <c r="L1373" s="2329">
        <v>104.1831855678</v>
      </c>
      <c r="M1373" s="2330"/>
      <c r="N1373" s="2325">
        <v>6835</v>
      </c>
      <c r="O1373" s="2326">
        <v>1598.13119496889</v>
      </c>
      <c r="P1373" s="2331"/>
      <c r="Q1373" s="2328">
        <v>6835</v>
      </c>
      <c r="R1373" s="2329">
        <v>125.840087531527</v>
      </c>
      <c r="S1373" s="2330"/>
      <c r="T1373" s="2325">
        <v>6835</v>
      </c>
      <c r="U1373" s="2326">
        <v>3562.8085208664402</v>
      </c>
      <c r="V1373" s="2331"/>
      <c r="W1373" s="2332">
        <v>6835</v>
      </c>
      <c r="X1373" s="2329">
        <v>178.32757431592901</v>
      </c>
      <c r="Y1373" s="2330"/>
      <c r="Z1373" s="2333">
        <v>6835</v>
      </c>
      <c r="AA1373" s="2326">
        <v>2231.9980822996699</v>
      </c>
      <c r="AB1373" s="2331"/>
      <c r="AC1373" s="2332">
        <v>6835</v>
      </c>
      <c r="AD1373" s="2329">
        <v>142.59841269788501</v>
      </c>
      <c r="AE1373" s="2330"/>
      <c r="AF1373" s="2334">
        <v>6835</v>
      </c>
      <c r="AG1373" s="2335">
        <f t="shared" si="48"/>
        <v>1947.6089976711748</v>
      </c>
      <c r="AH1373" s="2336"/>
      <c r="AI1373" s="2334">
        <v>6835</v>
      </c>
      <c r="AJ1373" s="2337">
        <f t="shared" si="49"/>
        <v>135.1717454033504</v>
      </c>
    </row>
    <row r="1374" spans="2:36" x14ac:dyDescent="0.25">
      <c r="B1374" s="2325">
        <v>6840</v>
      </c>
      <c r="C1374" s="2326">
        <v>1392.12068397695</v>
      </c>
      <c r="D1374" s="2327"/>
      <c r="E1374" s="2328">
        <v>6840</v>
      </c>
      <c r="F1374" s="2329">
        <v>124.908585156588</v>
      </c>
      <c r="G1374" s="2330"/>
      <c r="H1374" s="2325">
        <v>6840</v>
      </c>
      <c r="I1374" s="2326">
        <v>952.97950259751406</v>
      </c>
      <c r="J1374" s="2331"/>
      <c r="K1374" s="2328">
        <v>6840</v>
      </c>
      <c r="L1374" s="2329">
        <v>104.182408534849</v>
      </c>
      <c r="M1374" s="2330"/>
      <c r="N1374" s="2325">
        <v>6840</v>
      </c>
      <c r="O1374" s="2326">
        <v>1598.1282133342299</v>
      </c>
      <c r="P1374" s="2331"/>
      <c r="Q1374" s="2328">
        <v>6840</v>
      </c>
      <c r="R1374" s="2329">
        <v>125.83925383253001</v>
      </c>
      <c r="S1374" s="2330"/>
      <c r="T1374" s="2325">
        <v>6840</v>
      </c>
      <c r="U1374" s="2326">
        <v>3562.79906483993</v>
      </c>
      <c r="V1374" s="2331"/>
      <c r="W1374" s="2332">
        <v>6840</v>
      </c>
      <c r="X1374" s="2329">
        <v>178.32674742882901</v>
      </c>
      <c r="Y1374" s="2330"/>
      <c r="Z1374" s="2333">
        <v>6840</v>
      </c>
      <c r="AA1374" s="2326">
        <v>2232.0911608029801</v>
      </c>
      <c r="AB1374" s="2331"/>
      <c r="AC1374" s="2332">
        <v>6840</v>
      </c>
      <c r="AD1374" s="2329">
        <v>142.60034447627899</v>
      </c>
      <c r="AE1374" s="2330"/>
      <c r="AF1374" s="2334">
        <v>6840</v>
      </c>
      <c r="AG1374" s="2335">
        <f t="shared" si="48"/>
        <v>1947.6237251103207</v>
      </c>
      <c r="AH1374" s="2336"/>
      <c r="AI1374" s="2334">
        <v>6840</v>
      </c>
      <c r="AJ1374" s="2337">
        <f t="shared" si="49"/>
        <v>135.17146788581502</v>
      </c>
    </row>
    <row r="1375" spans="2:36" x14ac:dyDescent="0.25">
      <c r="B1375" s="2325">
        <v>6845</v>
      </c>
      <c r="C1375" s="2326">
        <v>1392.11807681506</v>
      </c>
      <c r="D1375" s="2327"/>
      <c r="E1375" s="2328">
        <v>6845</v>
      </c>
      <c r="F1375" s="2329">
        <v>124.907703409565</v>
      </c>
      <c r="G1375" s="2330"/>
      <c r="H1375" s="2325">
        <v>6845</v>
      </c>
      <c r="I1375" s="2326">
        <v>952.97510611299299</v>
      </c>
      <c r="J1375" s="2331"/>
      <c r="K1375" s="2328">
        <v>6845</v>
      </c>
      <c r="L1375" s="2329">
        <v>104.181631501898</v>
      </c>
      <c r="M1375" s="2330"/>
      <c r="N1375" s="2325">
        <v>6845</v>
      </c>
      <c r="O1375" s="2326">
        <v>1598.1252316995699</v>
      </c>
      <c r="P1375" s="2331"/>
      <c r="Q1375" s="2328">
        <v>6845</v>
      </c>
      <c r="R1375" s="2329">
        <v>125.83842013353301</v>
      </c>
      <c r="S1375" s="2330"/>
      <c r="T1375" s="2325">
        <v>6845</v>
      </c>
      <c r="U1375" s="2326">
        <v>3562.7896088134198</v>
      </c>
      <c r="V1375" s="2331"/>
      <c r="W1375" s="2332">
        <v>6845</v>
      </c>
      <c r="X1375" s="2329">
        <v>178.325920541729</v>
      </c>
      <c r="Y1375" s="2330"/>
      <c r="Z1375" s="2333">
        <v>6845</v>
      </c>
      <c r="AA1375" s="2326">
        <v>2232.1842393062898</v>
      </c>
      <c r="AB1375" s="2331"/>
      <c r="AC1375" s="2332">
        <v>6845</v>
      </c>
      <c r="AD1375" s="2329">
        <v>142.602276254673</v>
      </c>
      <c r="AE1375" s="2330"/>
      <c r="AF1375" s="2334">
        <v>6845</v>
      </c>
      <c r="AG1375" s="2335">
        <f t="shared" si="48"/>
        <v>1947.6384525494664</v>
      </c>
      <c r="AH1375" s="2336"/>
      <c r="AI1375" s="2334">
        <v>6845</v>
      </c>
      <c r="AJ1375" s="2337">
        <f t="shared" si="49"/>
        <v>135.17119036827961</v>
      </c>
    </row>
    <row r="1376" spans="2:36" x14ac:dyDescent="0.25">
      <c r="B1376" s="2325">
        <v>6850</v>
      </c>
      <c r="C1376" s="2326">
        <v>1392.1154696531701</v>
      </c>
      <c r="D1376" s="2327"/>
      <c r="E1376" s="2328">
        <v>6850</v>
      </c>
      <c r="F1376" s="2329">
        <v>124.906821662542</v>
      </c>
      <c r="G1376" s="2330"/>
      <c r="H1376" s="2325">
        <v>6850</v>
      </c>
      <c r="I1376" s="2326">
        <v>952.97070962847204</v>
      </c>
      <c r="J1376" s="2331"/>
      <c r="K1376" s="2328">
        <v>6850</v>
      </c>
      <c r="L1376" s="2329">
        <v>104.180854468947</v>
      </c>
      <c r="M1376" s="2330"/>
      <c r="N1376" s="2325">
        <v>6850</v>
      </c>
      <c r="O1376" s="2326">
        <v>1598.1222500649101</v>
      </c>
      <c r="P1376" s="2331"/>
      <c r="Q1376" s="2328">
        <v>6850</v>
      </c>
      <c r="R1376" s="2329">
        <v>125.83758643453599</v>
      </c>
      <c r="S1376" s="2330"/>
      <c r="T1376" s="2325">
        <v>6850</v>
      </c>
      <c r="U1376" s="2326">
        <v>3562.7801527869101</v>
      </c>
      <c r="V1376" s="2331"/>
      <c r="W1376" s="2332">
        <v>6850</v>
      </c>
      <c r="X1376" s="2329">
        <v>178.325093654629</v>
      </c>
      <c r="Y1376" s="2330"/>
      <c r="Z1376" s="2333">
        <v>6850</v>
      </c>
      <c r="AA1376" s="2326">
        <v>2232.2773178095999</v>
      </c>
      <c r="AB1376" s="2331"/>
      <c r="AC1376" s="2332">
        <v>6850</v>
      </c>
      <c r="AD1376" s="2329">
        <v>142.60420803306701</v>
      </c>
      <c r="AE1376" s="2330"/>
      <c r="AF1376" s="2334">
        <v>6850</v>
      </c>
      <c r="AG1376" s="2335">
        <f t="shared" si="48"/>
        <v>1947.6531799886125</v>
      </c>
      <c r="AH1376" s="2336"/>
      <c r="AI1376" s="2334">
        <v>6850</v>
      </c>
      <c r="AJ1376" s="2337">
        <f t="shared" si="49"/>
        <v>135.1709128507442</v>
      </c>
    </row>
    <row r="1377" spans="2:36" x14ac:dyDescent="0.25">
      <c r="B1377" s="2325">
        <v>6855</v>
      </c>
      <c r="C1377" s="2326">
        <v>1392.1128624912801</v>
      </c>
      <c r="D1377" s="2327"/>
      <c r="E1377" s="2328">
        <v>6855</v>
      </c>
      <c r="F1377" s="2329">
        <v>124.905939915519</v>
      </c>
      <c r="G1377" s="2330"/>
      <c r="H1377" s="2325">
        <v>6855</v>
      </c>
      <c r="I1377" s="2326">
        <v>952.96631314395097</v>
      </c>
      <c r="J1377" s="2331"/>
      <c r="K1377" s="2328">
        <v>6855</v>
      </c>
      <c r="L1377" s="2329">
        <v>104.180077435996</v>
      </c>
      <c r="M1377" s="2330"/>
      <c r="N1377" s="2325">
        <v>6855</v>
      </c>
      <c r="O1377" s="2326">
        <v>1598.11926843025</v>
      </c>
      <c r="P1377" s="2331"/>
      <c r="Q1377" s="2328">
        <v>6855</v>
      </c>
      <c r="R1377" s="2329">
        <v>125.83675273553899</v>
      </c>
      <c r="S1377" s="2330"/>
      <c r="T1377" s="2325">
        <v>6855</v>
      </c>
      <c r="U1377" s="2326">
        <v>3562.7706967603999</v>
      </c>
      <c r="V1377" s="2331"/>
      <c r="W1377" s="2332">
        <v>6855</v>
      </c>
      <c r="X1377" s="2329">
        <v>178.324266767529</v>
      </c>
      <c r="Y1377" s="2330"/>
      <c r="Z1377" s="2333">
        <v>6855</v>
      </c>
      <c r="AA1377" s="2326">
        <v>2232.3703963129101</v>
      </c>
      <c r="AB1377" s="2331"/>
      <c r="AC1377" s="2332">
        <v>6855</v>
      </c>
      <c r="AD1377" s="2329">
        <v>142.60613981146099</v>
      </c>
      <c r="AE1377" s="2330"/>
      <c r="AF1377" s="2334">
        <v>6855</v>
      </c>
      <c r="AG1377" s="2335">
        <f t="shared" si="48"/>
        <v>1947.6679074277581</v>
      </c>
      <c r="AH1377" s="2336"/>
      <c r="AI1377" s="2334">
        <v>6855</v>
      </c>
      <c r="AJ1377" s="2337">
        <f t="shared" si="49"/>
        <v>135.17063533320879</v>
      </c>
    </row>
    <row r="1378" spans="2:36" x14ac:dyDescent="0.25">
      <c r="B1378" s="2325">
        <v>6860</v>
      </c>
      <c r="C1378" s="2326">
        <v>1392.1102553293899</v>
      </c>
      <c r="D1378" s="2327"/>
      <c r="E1378" s="2328">
        <v>6860</v>
      </c>
      <c r="F1378" s="2329">
        <v>124.905058168496</v>
      </c>
      <c r="G1378" s="2330"/>
      <c r="H1378" s="2325">
        <v>6860</v>
      </c>
      <c r="I1378" s="2326">
        <v>952.96191665943002</v>
      </c>
      <c r="J1378" s="2331"/>
      <c r="K1378" s="2328">
        <v>6860</v>
      </c>
      <c r="L1378" s="2329">
        <v>104.179300403045</v>
      </c>
      <c r="M1378" s="2330"/>
      <c r="N1378" s="2325">
        <v>6860</v>
      </c>
      <c r="O1378" s="2326">
        <v>1598.11628679559</v>
      </c>
      <c r="P1378" s="2331"/>
      <c r="Q1378" s="2328">
        <v>6860</v>
      </c>
      <c r="R1378" s="2329">
        <v>125.83591903654199</v>
      </c>
      <c r="S1378" s="2330"/>
      <c r="T1378" s="2325">
        <v>6860</v>
      </c>
      <c r="U1378" s="2326">
        <v>3562.7612407338902</v>
      </c>
      <c r="V1378" s="2331"/>
      <c r="W1378" s="2332">
        <v>6860</v>
      </c>
      <c r="X1378" s="2329">
        <v>178.32343988042899</v>
      </c>
      <c r="Y1378" s="2330"/>
      <c r="Z1378" s="2333">
        <v>6860</v>
      </c>
      <c r="AA1378" s="2326">
        <v>2232.4634748162198</v>
      </c>
      <c r="AB1378" s="2331"/>
      <c r="AC1378" s="2332">
        <v>6860</v>
      </c>
      <c r="AD1378" s="2329">
        <v>142.608071589855</v>
      </c>
      <c r="AE1378" s="2330"/>
      <c r="AF1378" s="2334">
        <v>6860</v>
      </c>
      <c r="AG1378" s="2335">
        <f t="shared" si="48"/>
        <v>1947.6826348669042</v>
      </c>
      <c r="AH1378" s="2336"/>
      <c r="AI1378" s="2334">
        <v>6860</v>
      </c>
      <c r="AJ1378" s="2337">
        <f t="shared" si="49"/>
        <v>135.17035781567338</v>
      </c>
    </row>
    <row r="1379" spans="2:36" x14ac:dyDescent="0.25">
      <c r="B1379" s="2325">
        <v>6865</v>
      </c>
      <c r="C1379" s="2326">
        <v>1392.1076481675</v>
      </c>
      <c r="D1379" s="2327"/>
      <c r="E1379" s="2328">
        <v>6865</v>
      </c>
      <c r="F1379" s="2329">
        <v>124.904176421473</v>
      </c>
      <c r="G1379" s="2330"/>
      <c r="H1379" s="2325">
        <v>6865</v>
      </c>
      <c r="I1379" s="2326">
        <v>952.95752017490895</v>
      </c>
      <c r="J1379" s="2331"/>
      <c r="K1379" s="2328">
        <v>6865</v>
      </c>
      <c r="L1379" s="2329">
        <v>104.178523370094</v>
      </c>
      <c r="M1379" s="2330"/>
      <c r="N1379" s="2325">
        <v>6865</v>
      </c>
      <c r="O1379" s="2326">
        <v>1598.1133051609299</v>
      </c>
      <c r="P1379" s="2331"/>
      <c r="Q1379" s="2328">
        <v>6865</v>
      </c>
      <c r="R1379" s="2329">
        <v>125.835085337545</v>
      </c>
      <c r="S1379" s="2330"/>
      <c r="T1379" s="2325">
        <v>6865</v>
      </c>
      <c r="U1379" s="2326">
        <v>3562.75178470738</v>
      </c>
      <c r="V1379" s="2331"/>
      <c r="W1379" s="2332">
        <v>6865</v>
      </c>
      <c r="X1379" s="2329">
        <v>178.32261299332899</v>
      </c>
      <c r="Y1379" s="2330"/>
      <c r="Z1379" s="2333">
        <v>6865</v>
      </c>
      <c r="AA1379" s="2326">
        <v>2232.5565533195299</v>
      </c>
      <c r="AB1379" s="2331"/>
      <c r="AC1379" s="2332">
        <v>6865</v>
      </c>
      <c r="AD1379" s="2329">
        <v>142.61000336824901</v>
      </c>
      <c r="AE1379" s="2330"/>
      <c r="AF1379" s="2334">
        <v>6865</v>
      </c>
      <c r="AG1379" s="2335">
        <f t="shared" si="48"/>
        <v>1947.6973623060499</v>
      </c>
      <c r="AH1379" s="2336"/>
      <c r="AI1379" s="2334">
        <v>6865</v>
      </c>
      <c r="AJ1379" s="2337">
        <f t="shared" si="49"/>
        <v>135.170080298138</v>
      </c>
    </row>
    <row r="1380" spans="2:36" x14ac:dyDescent="0.25">
      <c r="B1380" s="2325">
        <v>6870</v>
      </c>
      <c r="C1380" s="2326">
        <v>1392.10504100561</v>
      </c>
      <c r="D1380" s="2327"/>
      <c r="E1380" s="2328">
        <v>6870</v>
      </c>
      <c r="F1380" s="2329">
        <v>124.90329467445</v>
      </c>
      <c r="G1380" s="2330"/>
      <c r="H1380" s="2325">
        <v>6870</v>
      </c>
      <c r="I1380" s="2326">
        <v>952.953123690388</v>
      </c>
      <c r="J1380" s="2331"/>
      <c r="K1380" s="2328">
        <v>6870</v>
      </c>
      <c r="L1380" s="2329">
        <v>104.17774633714301</v>
      </c>
      <c r="M1380" s="2330"/>
      <c r="N1380" s="2325">
        <v>6870</v>
      </c>
      <c r="O1380" s="2326">
        <v>1598.1103235262699</v>
      </c>
      <c r="P1380" s="2331"/>
      <c r="Q1380" s="2328">
        <v>6870</v>
      </c>
      <c r="R1380" s="2329">
        <v>125.834251638548</v>
      </c>
      <c r="S1380" s="2330"/>
      <c r="T1380" s="2325">
        <v>6870</v>
      </c>
      <c r="U1380" s="2326">
        <v>3562.7423286808698</v>
      </c>
      <c r="V1380" s="2331"/>
      <c r="W1380" s="2332">
        <v>6870</v>
      </c>
      <c r="X1380" s="2329">
        <v>178.32178610622901</v>
      </c>
      <c r="Y1380" s="2330"/>
      <c r="Z1380" s="2333">
        <v>6870</v>
      </c>
      <c r="AA1380" s="2326">
        <v>2232.6496318228401</v>
      </c>
      <c r="AB1380" s="2331"/>
      <c r="AC1380" s="2332">
        <v>6870</v>
      </c>
      <c r="AD1380" s="2329">
        <v>142.61193514664299</v>
      </c>
      <c r="AE1380" s="2330"/>
      <c r="AF1380" s="2334">
        <v>6870</v>
      </c>
      <c r="AG1380" s="2335">
        <f t="shared" si="48"/>
        <v>1947.7120897451955</v>
      </c>
      <c r="AH1380" s="2336"/>
      <c r="AI1380" s="2334">
        <v>6870</v>
      </c>
      <c r="AJ1380" s="2337">
        <f t="shared" si="49"/>
        <v>135.16980278060259</v>
      </c>
    </row>
    <row r="1381" spans="2:36" x14ac:dyDescent="0.25">
      <c r="B1381" s="2325">
        <v>6875</v>
      </c>
      <c r="C1381" s="2326">
        <v>1392.1024338437201</v>
      </c>
      <c r="D1381" s="2327"/>
      <c r="E1381" s="2328">
        <v>6875</v>
      </c>
      <c r="F1381" s="2329">
        <v>124.90241292742699</v>
      </c>
      <c r="G1381" s="2330"/>
      <c r="H1381" s="2325">
        <v>6875</v>
      </c>
      <c r="I1381" s="2326">
        <v>952.94872720586704</v>
      </c>
      <c r="J1381" s="2331"/>
      <c r="K1381" s="2328">
        <v>6875</v>
      </c>
      <c r="L1381" s="2329">
        <v>104.176969304192</v>
      </c>
      <c r="M1381" s="2330"/>
      <c r="N1381" s="2325">
        <v>6875</v>
      </c>
      <c r="O1381" s="2326">
        <v>1598.1073418916101</v>
      </c>
      <c r="P1381" s="2331"/>
      <c r="Q1381" s="2328">
        <v>6875</v>
      </c>
      <c r="R1381" s="2329">
        <v>125.833417939551</v>
      </c>
      <c r="S1381" s="2330"/>
      <c r="T1381" s="2325">
        <v>6875</v>
      </c>
      <c r="U1381" s="2326">
        <v>3562.7328726543601</v>
      </c>
      <c r="V1381" s="2331"/>
      <c r="W1381" s="2332">
        <v>6875</v>
      </c>
      <c r="X1381" s="2329">
        <v>178.32095921912901</v>
      </c>
      <c r="Y1381" s="2330"/>
      <c r="Z1381" s="2333">
        <v>6875</v>
      </c>
      <c r="AA1381" s="2326">
        <v>2232.7427103261398</v>
      </c>
      <c r="AB1381" s="2331"/>
      <c r="AC1381" s="2332">
        <v>6875</v>
      </c>
      <c r="AD1381" s="2329">
        <v>142.613866925037</v>
      </c>
      <c r="AE1381" s="2330"/>
      <c r="AF1381" s="2334">
        <v>6875</v>
      </c>
      <c r="AG1381" s="2335">
        <f t="shared" si="48"/>
        <v>1947.7268171843396</v>
      </c>
      <c r="AH1381" s="2336"/>
      <c r="AI1381" s="2334">
        <v>6875</v>
      </c>
      <c r="AJ1381" s="2337">
        <f t="shared" si="49"/>
        <v>135.16952526306719</v>
      </c>
    </row>
    <row r="1382" spans="2:36" x14ac:dyDescent="0.25">
      <c r="B1382" s="2325">
        <v>6880</v>
      </c>
      <c r="C1382" s="2326">
        <v>1392.0998266818301</v>
      </c>
      <c r="D1382" s="2327"/>
      <c r="E1382" s="2328">
        <v>6880</v>
      </c>
      <c r="F1382" s="2329">
        <v>124.90153118040401</v>
      </c>
      <c r="G1382" s="2330"/>
      <c r="H1382" s="2325">
        <v>6880</v>
      </c>
      <c r="I1382" s="2326">
        <v>952.94433072134598</v>
      </c>
      <c r="J1382" s="2331"/>
      <c r="K1382" s="2328">
        <v>6880</v>
      </c>
      <c r="L1382" s="2329">
        <v>104.17619227124101</v>
      </c>
      <c r="M1382" s="2330"/>
      <c r="N1382" s="2325">
        <v>6880</v>
      </c>
      <c r="O1382" s="2326">
        <v>1598.10436025695</v>
      </c>
      <c r="P1382" s="2331"/>
      <c r="Q1382" s="2328">
        <v>6880</v>
      </c>
      <c r="R1382" s="2329">
        <v>125.832584240554</v>
      </c>
      <c r="S1382" s="2330"/>
      <c r="T1382" s="2325">
        <v>6880</v>
      </c>
      <c r="U1382" s="2326">
        <v>3562.7234166278499</v>
      </c>
      <c r="V1382" s="2331"/>
      <c r="W1382" s="2332">
        <v>6880</v>
      </c>
      <c r="X1382" s="2329">
        <v>178.320132332029</v>
      </c>
      <c r="Y1382" s="2330"/>
      <c r="Z1382" s="2333">
        <v>6880</v>
      </c>
      <c r="AA1382" s="2326">
        <v>2232.8357888294499</v>
      </c>
      <c r="AB1382" s="2331"/>
      <c r="AC1382" s="2332">
        <v>6880</v>
      </c>
      <c r="AD1382" s="2329">
        <v>142.61579870343101</v>
      </c>
      <c r="AE1382" s="2330"/>
      <c r="AF1382" s="2334">
        <v>6880</v>
      </c>
      <c r="AG1382" s="2335">
        <f t="shared" si="48"/>
        <v>1947.7415446234852</v>
      </c>
      <c r="AH1382" s="2336"/>
      <c r="AI1382" s="2334">
        <v>6880</v>
      </c>
      <c r="AJ1382" s="2337">
        <f t="shared" si="49"/>
        <v>135.16924774553181</v>
      </c>
    </row>
    <row r="1383" spans="2:36" x14ac:dyDescent="0.25">
      <c r="B1383" s="2325">
        <v>6885</v>
      </c>
      <c r="C1383" s="2326">
        <v>1392.0972195199399</v>
      </c>
      <c r="D1383" s="2327"/>
      <c r="E1383" s="2328">
        <v>6885</v>
      </c>
      <c r="F1383" s="2329">
        <v>124.90064943338101</v>
      </c>
      <c r="G1383" s="2330"/>
      <c r="H1383" s="2325">
        <v>6885</v>
      </c>
      <c r="I1383" s="2326">
        <v>952.93993423682502</v>
      </c>
      <c r="J1383" s="2331"/>
      <c r="K1383" s="2328">
        <v>6885</v>
      </c>
      <c r="L1383" s="2329">
        <v>104.17541523829</v>
      </c>
      <c r="M1383" s="2330"/>
      <c r="N1383" s="2325">
        <v>6885</v>
      </c>
      <c r="O1383" s="2326">
        <v>1598.10137862229</v>
      </c>
      <c r="P1383" s="2331"/>
      <c r="Q1383" s="2328">
        <v>6885</v>
      </c>
      <c r="R1383" s="2329">
        <v>125.831750541557</v>
      </c>
      <c r="S1383" s="2330"/>
      <c r="T1383" s="2325">
        <v>6885</v>
      </c>
      <c r="U1383" s="2326">
        <v>3562.7139606013402</v>
      </c>
      <c r="V1383" s="2331"/>
      <c r="W1383" s="2332">
        <v>6885</v>
      </c>
      <c r="X1383" s="2329">
        <v>178.319305444929</v>
      </c>
      <c r="Y1383" s="2330"/>
      <c r="Z1383" s="2333">
        <v>6885</v>
      </c>
      <c r="AA1383" s="2326">
        <v>2232.9288673327601</v>
      </c>
      <c r="AB1383" s="2331"/>
      <c r="AC1383" s="2332">
        <v>6885</v>
      </c>
      <c r="AD1383" s="2329">
        <v>142.61773048182499</v>
      </c>
      <c r="AE1383" s="2330"/>
      <c r="AF1383" s="2334">
        <v>6885</v>
      </c>
      <c r="AG1383" s="2335">
        <f t="shared" si="48"/>
        <v>1947.7562720626308</v>
      </c>
      <c r="AH1383" s="2336"/>
      <c r="AI1383" s="2334">
        <v>6885</v>
      </c>
      <c r="AJ1383" s="2337">
        <f t="shared" si="49"/>
        <v>135.1689702279964</v>
      </c>
    </row>
    <row r="1384" spans="2:36" x14ac:dyDescent="0.25">
      <c r="B1384" s="2325">
        <v>6890</v>
      </c>
      <c r="C1384" s="2326">
        <v>1392.09461235805</v>
      </c>
      <c r="D1384" s="2327"/>
      <c r="E1384" s="2328">
        <v>6890</v>
      </c>
      <c r="F1384" s="2329">
        <v>124.899767686358</v>
      </c>
      <c r="G1384" s="2330"/>
      <c r="H1384" s="2325">
        <v>6890</v>
      </c>
      <c r="I1384" s="2326">
        <v>952.93553775230396</v>
      </c>
      <c r="J1384" s="2331"/>
      <c r="K1384" s="2328">
        <v>6890</v>
      </c>
      <c r="L1384" s="2329">
        <v>104.17463820533899</v>
      </c>
      <c r="M1384" s="2330"/>
      <c r="N1384" s="2325">
        <v>6890</v>
      </c>
      <c r="O1384" s="2326">
        <v>1598.0983969876299</v>
      </c>
      <c r="P1384" s="2331"/>
      <c r="Q1384" s="2328">
        <v>6890</v>
      </c>
      <c r="R1384" s="2329">
        <v>125.83091684256</v>
      </c>
      <c r="S1384" s="2330"/>
      <c r="T1384" s="2325">
        <v>6890</v>
      </c>
      <c r="U1384" s="2326">
        <v>3562.70450457483</v>
      </c>
      <c r="V1384" s="2331"/>
      <c r="W1384" s="2332">
        <v>6890</v>
      </c>
      <c r="X1384" s="2329">
        <v>178.318478557829</v>
      </c>
      <c r="Y1384" s="2330"/>
      <c r="Z1384" s="2333">
        <v>6890</v>
      </c>
      <c r="AA1384" s="2326">
        <v>2233.0219458360698</v>
      </c>
      <c r="AB1384" s="2331"/>
      <c r="AC1384" s="2332">
        <v>6890</v>
      </c>
      <c r="AD1384" s="2329">
        <v>142.619662260219</v>
      </c>
      <c r="AE1384" s="2330"/>
      <c r="AF1384" s="2334">
        <v>6890</v>
      </c>
      <c r="AG1384" s="2335">
        <f t="shared" si="48"/>
        <v>1947.7709995017765</v>
      </c>
      <c r="AH1384" s="2336"/>
      <c r="AI1384" s="2334">
        <v>6890</v>
      </c>
      <c r="AJ1384" s="2337">
        <f t="shared" si="49"/>
        <v>135.16869271046099</v>
      </c>
    </row>
    <row r="1385" spans="2:36" x14ac:dyDescent="0.25">
      <c r="B1385" s="2325">
        <v>6895</v>
      </c>
      <c r="C1385" s="2326">
        <v>1392.09200519616</v>
      </c>
      <c r="D1385" s="2327"/>
      <c r="E1385" s="2328">
        <v>6895</v>
      </c>
      <c r="F1385" s="2329">
        <v>124.898885939335</v>
      </c>
      <c r="G1385" s="2330"/>
      <c r="H1385" s="2325">
        <v>6895</v>
      </c>
      <c r="I1385" s="2326">
        <v>952.931141267783</v>
      </c>
      <c r="J1385" s="2331"/>
      <c r="K1385" s="2328">
        <v>6895</v>
      </c>
      <c r="L1385" s="2329">
        <v>104.173861172388</v>
      </c>
      <c r="M1385" s="2330"/>
      <c r="N1385" s="2325">
        <v>6895</v>
      </c>
      <c r="O1385" s="2326">
        <v>1598.0954153529699</v>
      </c>
      <c r="P1385" s="2331"/>
      <c r="Q1385" s="2328">
        <v>6895</v>
      </c>
      <c r="R1385" s="2329">
        <v>125.830083143563</v>
      </c>
      <c r="S1385" s="2330"/>
      <c r="T1385" s="2325">
        <v>6895</v>
      </c>
      <c r="U1385" s="2326">
        <v>3562.6950485483198</v>
      </c>
      <c r="V1385" s="2331"/>
      <c r="W1385" s="2332">
        <v>6895</v>
      </c>
      <c r="X1385" s="2329">
        <v>178.31765167072899</v>
      </c>
      <c r="Y1385" s="2330"/>
      <c r="Z1385" s="2333">
        <v>6895</v>
      </c>
      <c r="AA1385" s="2326">
        <v>2233.1150243393799</v>
      </c>
      <c r="AB1385" s="2331"/>
      <c r="AC1385" s="2332">
        <v>6895</v>
      </c>
      <c r="AD1385" s="2329">
        <v>142.62159403861301</v>
      </c>
      <c r="AE1385" s="2330"/>
      <c r="AF1385" s="2334">
        <v>6895</v>
      </c>
      <c r="AG1385" s="2335">
        <f t="shared" si="48"/>
        <v>1947.7857269409226</v>
      </c>
      <c r="AH1385" s="2336"/>
      <c r="AI1385" s="2334">
        <v>6895</v>
      </c>
      <c r="AJ1385" s="2337">
        <f t="shared" si="49"/>
        <v>135.16841519292561</v>
      </c>
    </row>
    <row r="1386" spans="2:36" x14ac:dyDescent="0.25">
      <c r="B1386" s="2325">
        <v>6900</v>
      </c>
      <c r="C1386" s="2326">
        <v>1392.0893980342701</v>
      </c>
      <c r="D1386" s="2327"/>
      <c r="E1386" s="2328">
        <v>6900</v>
      </c>
      <c r="F1386" s="2329">
        <v>124.898004192312</v>
      </c>
      <c r="G1386" s="2330"/>
      <c r="H1386" s="2325">
        <v>6900</v>
      </c>
      <c r="I1386" s="2326">
        <v>952.92674478326296</v>
      </c>
      <c r="J1386" s="2331"/>
      <c r="K1386" s="2328">
        <v>6900</v>
      </c>
      <c r="L1386" s="2329">
        <v>104.17308413943699</v>
      </c>
      <c r="M1386" s="2330"/>
      <c r="N1386" s="2325">
        <v>6900</v>
      </c>
      <c r="O1386" s="2326">
        <v>1598.0924337183101</v>
      </c>
      <c r="P1386" s="2331"/>
      <c r="Q1386" s="2328">
        <v>6900</v>
      </c>
      <c r="R1386" s="2329">
        <v>125.829249444566</v>
      </c>
      <c r="S1386" s="2330"/>
      <c r="T1386" s="2325">
        <v>6900</v>
      </c>
      <c r="U1386" s="2326">
        <v>3562.6855925218101</v>
      </c>
      <c r="V1386" s="2331"/>
      <c r="W1386" s="2332">
        <v>6900</v>
      </c>
      <c r="X1386" s="2329">
        <v>178.31682478362899</v>
      </c>
      <c r="Y1386" s="2330"/>
      <c r="Z1386" s="2333">
        <v>6900</v>
      </c>
      <c r="AA1386" s="2326">
        <v>2233.2081028426901</v>
      </c>
      <c r="AB1386" s="2331"/>
      <c r="AC1386" s="2332">
        <v>6900</v>
      </c>
      <c r="AD1386" s="2329">
        <v>142.62352581700699</v>
      </c>
      <c r="AE1386" s="2330"/>
      <c r="AF1386" s="2334">
        <v>6900</v>
      </c>
      <c r="AG1386" s="2335">
        <f t="shared" si="48"/>
        <v>1947.8004543800685</v>
      </c>
      <c r="AH1386" s="2336"/>
      <c r="AI1386" s="2334">
        <v>6900</v>
      </c>
      <c r="AJ1386" s="2337">
        <f t="shared" si="49"/>
        <v>135.1681376753902</v>
      </c>
    </row>
    <row r="1387" spans="2:36" x14ac:dyDescent="0.25">
      <c r="B1387" s="2325">
        <v>6905</v>
      </c>
      <c r="C1387" s="2326">
        <v>1392.0867908723801</v>
      </c>
      <c r="D1387" s="2327"/>
      <c r="E1387" s="2328">
        <v>6905</v>
      </c>
      <c r="F1387" s="2329">
        <v>124.897122445289</v>
      </c>
      <c r="G1387" s="2330"/>
      <c r="H1387" s="2325">
        <v>6905</v>
      </c>
      <c r="I1387" s="2326">
        <v>952.92234829874201</v>
      </c>
      <c r="J1387" s="2331"/>
      <c r="K1387" s="2328">
        <v>6905</v>
      </c>
      <c r="L1387" s="2329">
        <v>104.172307106486</v>
      </c>
      <c r="M1387" s="2330"/>
      <c r="N1387" s="2325">
        <v>6905</v>
      </c>
      <c r="O1387" s="2326">
        <v>1598.08945208365</v>
      </c>
      <c r="P1387" s="2331"/>
      <c r="Q1387" s="2328">
        <v>6905</v>
      </c>
      <c r="R1387" s="2329">
        <v>125.828415745569</v>
      </c>
      <c r="S1387" s="2330"/>
      <c r="T1387" s="2325">
        <v>6905</v>
      </c>
      <c r="U1387" s="2326">
        <v>3562.6761364952999</v>
      </c>
      <c r="V1387" s="2331"/>
      <c r="W1387" s="2332">
        <v>6905</v>
      </c>
      <c r="X1387" s="2329">
        <v>178.31599789652901</v>
      </c>
      <c r="Y1387" s="2330"/>
      <c r="Z1387" s="2333">
        <v>6905</v>
      </c>
      <c r="AA1387" s="2326">
        <v>2233.3011813459998</v>
      </c>
      <c r="AB1387" s="2331"/>
      <c r="AC1387" s="2332">
        <v>6905</v>
      </c>
      <c r="AD1387" s="2329">
        <v>142.625457595401</v>
      </c>
      <c r="AE1387" s="2330"/>
      <c r="AF1387" s="2334">
        <v>6905</v>
      </c>
      <c r="AG1387" s="2335">
        <f t="shared" si="48"/>
        <v>1947.8151818192141</v>
      </c>
      <c r="AH1387" s="2336"/>
      <c r="AI1387" s="2334">
        <v>6905</v>
      </c>
      <c r="AJ1387" s="2337">
        <f t="shared" si="49"/>
        <v>135.16786015785482</v>
      </c>
    </row>
    <row r="1388" spans="2:36" x14ac:dyDescent="0.25">
      <c r="B1388" s="2325">
        <v>6910</v>
      </c>
      <c r="C1388" s="2326">
        <v>1392.0841837104899</v>
      </c>
      <c r="D1388" s="2327"/>
      <c r="E1388" s="2328">
        <v>6910</v>
      </c>
      <c r="F1388" s="2329">
        <v>124.896240698266</v>
      </c>
      <c r="G1388" s="2330"/>
      <c r="H1388" s="2325">
        <v>6910</v>
      </c>
      <c r="I1388" s="2326">
        <v>952.91795181422106</v>
      </c>
      <c r="J1388" s="2331"/>
      <c r="K1388" s="2328">
        <v>6910</v>
      </c>
      <c r="L1388" s="2329">
        <v>104.171530073535</v>
      </c>
      <c r="M1388" s="2330"/>
      <c r="N1388" s="2325">
        <v>6910</v>
      </c>
      <c r="O1388" s="2326">
        <v>1598.08647044899</v>
      </c>
      <c r="P1388" s="2331"/>
      <c r="Q1388" s="2328">
        <v>6910</v>
      </c>
      <c r="R1388" s="2329">
        <v>125.827582046572</v>
      </c>
      <c r="S1388" s="2330"/>
      <c r="T1388" s="2325">
        <v>6910</v>
      </c>
      <c r="U1388" s="2326">
        <v>3562.6666804687902</v>
      </c>
      <c r="V1388" s="2331"/>
      <c r="W1388" s="2332">
        <v>6910</v>
      </c>
      <c r="X1388" s="2329">
        <v>178.31517100942901</v>
      </c>
      <c r="Y1388" s="2330"/>
      <c r="Z1388" s="2333">
        <v>6910</v>
      </c>
      <c r="AA1388" s="2326">
        <v>2233.3942598493099</v>
      </c>
      <c r="AB1388" s="2331"/>
      <c r="AC1388" s="2332">
        <v>6910</v>
      </c>
      <c r="AD1388" s="2329">
        <v>142.62738937379501</v>
      </c>
      <c r="AE1388" s="2330"/>
      <c r="AF1388" s="2334">
        <v>6910</v>
      </c>
      <c r="AG1388" s="2335">
        <f t="shared" si="48"/>
        <v>1947.8299092583602</v>
      </c>
      <c r="AH1388" s="2336"/>
      <c r="AI1388" s="2334">
        <v>6910</v>
      </c>
      <c r="AJ1388" s="2337">
        <f t="shared" si="49"/>
        <v>135.16758264031941</v>
      </c>
    </row>
    <row r="1389" spans="2:36" x14ac:dyDescent="0.25">
      <c r="B1389" s="2325">
        <v>6915</v>
      </c>
      <c r="C1389" s="2326">
        <v>1392.0815765486</v>
      </c>
      <c r="D1389" s="2327"/>
      <c r="E1389" s="2328">
        <v>6915</v>
      </c>
      <c r="F1389" s="2329">
        <v>124.895358951243</v>
      </c>
      <c r="G1389" s="2330"/>
      <c r="H1389" s="2325">
        <v>6915</v>
      </c>
      <c r="I1389" s="2326">
        <v>952.91355532969999</v>
      </c>
      <c r="J1389" s="2331"/>
      <c r="K1389" s="2328">
        <v>6915</v>
      </c>
      <c r="L1389" s="2329">
        <v>104.170753040584</v>
      </c>
      <c r="M1389" s="2330"/>
      <c r="N1389" s="2325">
        <v>6915</v>
      </c>
      <c r="O1389" s="2326">
        <v>1598.0834888143299</v>
      </c>
      <c r="P1389" s="2331"/>
      <c r="Q1389" s="2328">
        <v>6915</v>
      </c>
      <c r="R1389" s="2329">
        <v>125.82674834757501</v>
      </c>
      <c r="S1389" s="2330"/>
      <c r="T1389" s="2325">
        <v>6915</v>
      </c>
      <c r="U1389" s="2326">
        <v>3562.65722444228</v>
      </c>
      <c r="V1389" s="2331"/>
      <c r="W1389" s="2332">
        <v>6915</v>
      </c>
      <c r="X1389" s="2329">
        <v>178.314344122329</v>
      </c>
      <c r="Y1389" s="2330"/>
      <c r="Z1389" s="2333">
        <v>6915</v>
      </c>
      <c r="AA1389" s="2326">
        <v>2233.4873383526201</v>
      </c>
      <c r="AB1389" s="2331"/>
      <c r="AC1389" s="2332">
        <v>6915</v>
      </c>
      <c r="AD1389" s="2329">
        <v>142.62932115218899</v>
      </c>
      <c r="AE1389" s="2330"/>
      <c r="AF1389" s="2334">
        <v>6915</v>
      </c>
      <c r="AG1389" s="2335">
        <f t="shared" si="48"/>
        <v>1947.8446366975063</v>
      </c>
      <c r="AH1389" s="2336"/>
      <c r="AI1389" s="2334">
        <v>6915</v>
      </c>
      <c r="AJ1389" s="2337">
        <f t="shared" si="49"/>
        <v>135.167305122784</v>
      </c>
    </row>
    <row r="1390" spans="2:36" x14ac:dyDescent="0.25">
      <c r="B1390" s="2325">
        <v>6920</v>
      </c>
      <c r="C1390" s="2326">
        <v>1392.07896938671</v>
      </c>
      <c r="D1390" s="2327"/>
      <c r="E1390" s="2328">
        <v>6920</v>
      </c>
      <c r="F1390" s="2329">
        <v>124.89447720422</v>
      </c>
      <c r="G1390" s="2330"/>
      <c r="H1390" s="2325">
        <v>6920</v>
      </c>
      <c r="I1390" s="2326">
        <v>952.90915884517904</v>
      </c>
      <c r="J1390" s="2331"/>
      <c r="K1390" s="2328">
        <v>6920</v>
      </c>
      <c r="L1390" s="2329">
        <v>104.169976007633</v>
      </c>
      <c r="M1390" s="2330"/>
      <c r="N1390" s="2325">
        <v>6920</v>
      </c>
      <c r="O1390" s="2326">
        <v>1598.0805071796699</v>
      </c>
      <c r="P1390" s="2331"/>
      <c r="Q1390" s="2328">
        <v>6920</v>
      </c>
      <c r="R1390" s="2329">
        <v>125.82591464857801</v>
      </c>
      <c r="S1390" s="2330"/>
      <c r="T1390" s="2325">
        <v>6920</v>
      </c>
      <c r="U1390" s="2326">
        <v>3562.6477684157699</v>
      </c>
      <c r="V1390" s="2331"/>
      <c r="W1390" s="2332">
        <v>6920</v>
      </c>
      <c r="X1390" s="2329">
        <v>178.313517235229</v>
      </c>
      <c r="Y1390" s="2330"/>
      <c r="Z1390" s="2333">
        <v>6920</v>
      </c>
      <c r="AA1390" s="2326">
        <v>2233.5804168559298</v>
      </c>
      <c r="AB1390" s="2331"/>
      <c r="AC1390" s="2332">
        <v>6920</v>
      </c>
      <c r="AD1390" s="2329">
        <v>142.631252930583</v>
      </c>
      <c r="AE1390" s="2330"/>
      <c r="AF1390" s="2334">
        <v>6920</v>
      </c>
      <c r="AG1390" s="2335">
        <f t="shared" si="48"/>
        <v>1947.8593641366519</v>
      </c>
      <c r="AH1390" s="2336"/>
      <c r="AI1390" s="2334">
        <v>6920</v>
      </c>
      <c r="AJ1390" s="2337">
        <f t="shared" si="49"/>
        <v>135.16702760524859</v>
      </c>
    </row>
    <row r="1391" spans="2:36" x14ac:dyDescent="0.25">
      <c r="B1391" s="2325">
        <v>6925</v>
      </c>
      <c r="C1391" s="2326">
        <v>1392.0763622248201</v>
      </c>
      <c r="D1391" s="2327"/>
      <c r="E1391" s="2328">
        <v>6925</v>
      </c>
      <c r="F1391" s="2329">
        <v>124.89359545719699</v>
      </c>
      <c r="G1391" s="2330"/>
      <c r="H1391" s="2325">
        <v>6925</v>
      </c>
      <c r="I1391" s="2326">
        <v>952.90476236065797</v>
      </c>
      <c r="J1391" s="2331"/>
      <c r="K1391" s="2328">
        <v>6925</v>
      </c>
      <c r="L1391" s="2329">
        <v>104.169198974682</v>
      </c>
      <c r="M1391" s="2330"/>
      <c r="N1391" s="2325">
        <v>6925</v>
      </c>
      <c r="O1391" s="2326">
        <v>1598.0775255450101</v>
      </c>
      <c r="P1391" s="2331"/>
      <c r="Q1391" s="2328">
        <v>6925</v>
      </c>
      <c r="R1391" s="2329">
        <v>125.82508094958099</v>
      </c>
      <c r="S1391" s="2330"/>
      <c r="T1391" s="2325">
        <v>6925</v>
      </c>
      <c r="U1391" s="2326">
        <v>3562.6383123892601</v>
      </c>
      <c r="V1391" s="2331"/>
      <c r="W1391" s="2332">
        <v>6925</v>
      </c>
      <c r="X1391" s="2329">
        <v>178.312690348129</v>
      </c>
      <c r="Y1391" s="2330"/>
      <c r="Z1391" s="2333">
        <v>6925</v>
      </c>
      <c r="AA1391" s="2326">
        <v>2233.67349535924</v>
      </c>
      <c r="AB1391" s="2331"/>
      <c r="AC1391" s="2332">
        <v>6925</v>
      </c>
      <c r="AD1391" s="2329">
        <v>142.63318470897701</v>
      </c>
      <c r="AE1391" s="2330"/>
      <c r="AF1391" s="2334">
        <v>6925</v>
      </c>
      <c r="AG1391" s="2335">
        <f t="shared" si="48"/>
        <v>1947.8740915757976</v>
      </c>
      <c r="AH1391" s="2336"/>
      <c r="AI1391" s="2334">
        <v>6925</v>
      </c>
      <c r="AJ1391" s="2337">
        <f t="shared" si="49"/>
        <v>135.16675008771321</v>
      </c>
    </row>
    <row r="1392" spans="2:36" x14ac:dyDescent="0.25">
      <c r="B1392" s="2325">
        <v>6930</v>
      </c>
      <c r="C1392" s="2326">
        <v>1392.0737550629301</v>
      </c>
      <c r="D1392" s="2327"/>
      <c r="E1392" s="2328">
        <v>6930</v>
      </c>
      <c r="F1392" s="2329">
        <v>124.89271371017399</v>
      </c>
      <c r="G1392" s="2330"/>
      <c r="H1392" s="2325">
        <v>6930</v>
      </c>
      <c r="I1392" s="2326">
        <v>952.90036587613702</v>
      </c>
      <c r="J1392" s="2331"/>
      <c r="K1392" s="2328">
        <v>6930</v>
      </c>
      <c r="L1392" s="2329">
        <v>104.168421941731</v>
      </c>
      <c r="M1392" s="2330"/>
      <c r="N1392" s="2325">
        <v>6930</v>
      </c>
      <c r="O1392" s="2326">
        <v>1598.07454391035</v>
      </c>
      <c r="P1392" s="2331"/>
      <c r="Q1392" s="2328">
        <v>6930</v>
      </c>
      <c r="R1392" s="2329">
        <v>125.82424725058399</v>
      </c>
      <c r="S1392" s="2330"/>
      <c r="T1392" s="2325">
        <v>6930</v>
      </c>
      <c r="U1392" s="2326">
        <v>3562.62885636275</v>
      </c>
      <c r="V1392" s="2331"/>
      <c r="W1392" s="2332">
        <v>6930</v>
      </c>
      <c r="X1392" s="2329">
        <v>178.31186346102899</v>
      </c>
      <c r="Y1392" s="2330"/>
      <c r="Z1392" s="2333">
        <v>6930</v>
      </c>
      <c r="AA1392" s="2326">
        <v>2233.7665738625501</v>
      </c>
      <c r="AB1392" s="2331"/>
      <c r="AC1392" s="2332">
        <v>6930</v>
      </c>
      <c r="AD1392" s="2329">
        <v>142.63511648737099</v>
      </c>
      <c r="AE1392" s="2330"/>
      <c r="AF1392" s="2334">
        <v>6930</v>
      </c>
      <c r="AG1392" s="2335">
        <f t="shared" si="48"/>
        <v>1947.8888190149432</v>
      </c>
      <c r="AH1392" s="2336"/>
      <c r="AI1392" s="2334">
        <v>6930</v>
      </c>
      <c r="AJ1392" s="2337">
        <f t="shared" si="49"/>
        <v>135.16647257017777</v>
      </c>
    </row>
    <row r="1393" spans="2:36" x14ac:dyDescent="0.25">
      <c r="B1393" s="2325">
        <v>6935</v>
      </c>
      <c r="C1393" s="2326">
        <v>1392.0711479010399</v>
      </c>
      <c r="D1393" s="2327"/>
      <c r="E1393" s="2328">
        <v>6935</v>
      </c>
      <c r="F1393" s="2329">
        <v>124.89183196315101</v>
      </c>
      <c r="G1393" s="2330"/>
      <c r="H1393" s="2325">
        <v>6935</v>
      </c>
      <c r="I1393" s="2326">
        <v>952.89596939161595</v>
      </c>
      <c r="J1393" s="2331"/>
      <c r="K1393" s="2328">
        <v>6935</v>
      </c>
      <c r="L1393" s="2329">
        <v>104.16764490878001</v>
      </c>
      <c r="M1393" s="2330"/>
      <c r="N1393" s="2325">
        <v>6935</v>
      </c>
      <c r="O1393" s="2326">
        <v>1598.07156227569</v>
      </c>
      <c r="P1393" s="2331"/>
      <c r="Q1393" s="2328">
        <v>6935</v>
      </c>
      <c r="R1393" s="2329">
        <v>125.823413551587</v>
      </c>
      <c r="S1393" s="2330"/>
      <c r="T1393" s="2325">
        <v>6935</v>
      </c>
      <c r="U1393" s="2326">
        <v>3562.6194003362398</v>
      </c>
      <c r="V1393" s="2331"/>
      <c r="W1393" s="2332">
        <v>6935</v>
      </c>
      <c r="X1393" s="2329">
        <v>178.31103657392899</v>
      </c>
      <c r="Y1393" s="2330"/>
      <c r="Z1393" s="2333">
        <v>6935</v>
      </c>
      <c r="AA1393" s="2326">
        <v>2233.8596523658598</v>
      </c>
      <c r="AB1393" s="2331"/>
      <c r="AC1393" s="2332">
        <v>6935</v>
      </c>
      <c r="AD1393" s="2329">
        <v>142.637048265765</v>
      </c>
      <c r="AE1393" s="2330"/>
      <c r="AF1393" s="2334">
        <v>6935</v>
      </c>
      <c r="AG1393" s="2335">
        <f t="shared" si="48"/>
        <v>1947.9035464540891</v>
      </c>
      <c r="AH1393" s="2336"/>
      <c r="AI1393" s="2334">
        <v>6935</v>
      </c>
      <c r="AJ1393" s="2337">
        <f t="shared" si="49"/>
        <v>135.16619505264239</v>
      </c>
    </row>
    <row r="1394" spans="2:36" x14ac:dyDescent="0.25">
      <c r="B1394" s="2325">
        <v>6940</v>
      </c>
      <c r="C1394" s="2326">
        <v>1392.06854073915</v>
      </c>
      <c r="D1394" s="2327"/>
      <c r="E1394" s="2328">
        <v>6940</v>
      </c>
      <c r="F1394" s="2329">
        <v>124.890950216128</v>
      </c>
      <c r="G1394" s="2330"/>
      <c r="H1394" s="2325">
        <v>6940</v>
      </c>
      <c r="I1394" s="2326">
        <v>952.891572907095</v>
      </c>
      <c r="J1394" s="2331"/>
      <c r="K1394" s="2328">
        <v>6940</v>
      </c>
      <c r="L1394" s="2329">
        <v>104.166867875829</v>
      </c>
      <c r="M1394" s="2330"/>
      <c r="N1394" s="2325">
        <v>6940</v>
      </c>
      <c r="O1394" s="2326">
        <v>1598.0685806410299</v>
      </c>
      <c r="P1394" s="2331"/>
      <c r="Q1394" s="2328">
        <v>6940</v>
      </c>
      <c r="R1394" s="2329">
        <v>125.82257985259</v>
      </c>
      <c r="S1394" s="2330"/>
      <c r="T1394" s="2325">
        <v>6940</v>
      </c>
      <c r="U1394" s="2326">
        <v>3562.6099443097301</v>
      </c>
      <c r="V1394" s="2331"/>
      <c r="W1394" s="2332">
        <v>6940</v>
      </c>
      <c r="X1394" s="2329">
        <v>178.31020968682901</v>
      </c>
      <c r="Y1394" s="2330"/>
      <c r="Z1394" s="2333">
        <v>6940</v>
      </c>
      <c r="AA1394" s="2326">
        <v>2233.95273086917</v>
      </c>
      <c r="AB1394" s="2331"/>
      <c r="AC1394" s="2332">
        <v>6940</v>
      </c>
      <c r="AD1394" s="2329">
        <v>142.63898004415901</v>
      </c>
      <c r="AE1394" s="2330"/>
      <c r="AF1394" s="2334">
        <v>6940</v>
      </c>
      <c r="AG1394" s="2335">
        <f t="shared" si="48"/>
        <v>1947.9182738932352</v>
      </c>
      <c r="AH1394" s="2336"/>
      <c r="AI1394" s="2334">
        <v>6940</v>
      </c>
      <c r="AJ1394" s="2337">
        <f t="shared" si="49"/>
        <v>135.16591753510698</v>
      </c>
    </row>
    <row r="1395" spans="2:36" x14ac:dyDescent="0.25">
      <c r="B1395" s="2325">
        <v>6945</v>
      </c>
      <c r="C1395" s="2326">
        <v>1392.06593357726</v>
      </c>
      <c r="D1395" s="2327"/>
      <c r="E1395" s="2328">
        <v>6945</v>
      </c>
      <c r="F1395" s="2329">
        <v>124.890068469105</v>
      </c>
      <c r="G1395" s="2330"/>
      <c r="H1395" s="2325">
        <v>6945</v>
      </c>
      <c r="I1395" s="2326">
        <v>952.88717642257404</v>
      </c>
      <c r="J1395" s="2331"/>
      <c r="K1395" s="2328">
        <v>6945</v>
      </c>
      <c r="L1395" s="2329">
        <v>104.16609084287801</v>
      </c>
      <c r="M1395" s="2330"/>
      <c r="N1395" s="2325">
        <v>6945</v>
      </c>
      <c r="O1395" s="2326">
        <v>1598.0655990063699</v>
      </c>
      <c r="P1395" s="2331"/>
      <c r="Q1395" s="2328">
        <v>6945</v>
      </c>
      <c r="R1395" s="2329">
        <v>125.821746153593</v>
      </c>
      <c r="S1395" s="2330"/>
      <c r="T1395" s="2325">
        <v>6945</v>
      </c>
      <c r="U1395" s="2326">
        <v>3562.6004882832199</v>
      </c>
      <c r="V1395" s="2331"/>
      <c r="W1395" s="2332">
        <v>6945</v>
      </c>
      <c r="X1395" s="2329">
        <v>178.30938279972901</v>
      </c>
      <c r="Y1395" s="2330"/>
      <c r="Z1395" s="2333">
        <v>6945</v>
      </c>
      <c r="AA1395" s="2326">
        <v>2234.0458093724801</v>
      </c>
      <c r="AB1395" s="2331"/>
      <c r="AC1395" s="2332">
        <v>6945</v>
      </c>
      <c r="AD1395" s="2329">
        <v>142.64091182255299</v>
      </c>
      <c r="AE1395" s="2330"/>
      <c r="AF1395" s="2334">
        <v>6945</v>
      </c>
      <c r="AG1395" s="2335">
        <f t="shared" si="48"/>
        <v>1947.9330013323809</v>
      </c>
      <c r="AH1395" s="2336"/>
      <c r="AI1395" s="2334">
        <v>6945</v>
      </c>
      <c r="AJ1395" s="2337">
        <f t="shared" si="49"/>
        <v>135.1656400175716</v>
      </c>
    </row>
    <row r="1396" spans="2:36" x14ac:dyDescent="0.25">
      <c r="B1396" s="2325">
        <v>6950</v>
      </c>
      <c r="C1396" s="2326">
        <v>1392.0633264153701</v>
      </c>
      <c r="D1396" s="2327"/>
      <c r="E1396" s="2328">
        <v>6950</v>
      </c>
      <c r="F1396" s="2329">
        <v>124.889186722082</v>
      </c>
      <c r="G1396" s="2330"/>
      <c r="H1396" s="2325">
        <v>6950</v>
      </c>
      <c r="I1396" s="2326">
        <v>952.88277993805298</v>
      </c>
      <c r="J1396" s="2331"/>
      <c r="K1396" s="2328">
        <v>6950</v>
      </c>
      <c r="L1396" s="2329">
        <v>104.165313809927</v>
      </c>
      <c r="M1396" s="2330"/>
      <c r="N1396" s="2325">
        <v>6950</v>
      </c>
      <c r="O1396" s="2326">
        <v>1598.0626173717101</v>
      </c>
      <c r="P1396" s="2331"/>
      <c r="Q1396" s="2328">
        <v>6950</v>
      </c>
      <c r="R1396" s="2329">
        <v>125.820912454596</v>
      </c>
      <c r="S1396" s="2330"/>
      <c r="T1396" s="2325">
        <v>6950</v>
      </c>
      <c r="U1396" s="2326">
        <v>3562.5910322567102</v>
      </c>
      <c r="V1396" s="2331"/>
      <c r="W1396" s="2332">
        <v>6950</v>
      </c>
      <c r="X1396" s="2329">
        <v>178.308555912629</v>
      </c>
      <c r="Y1396" s="2330"/>
      <c r="Z1396" s="2333">
        <v>6950</v>
      </c>
      <c r="AA1396" s="2326">
        <v>2234.1388878757898</v>
      </c>
      <c r="AB1396" s="2331"/>
      <c r="AC1396" s="2332">
        <v>6950</v>
      </c>
      <c r="AD1396" s="2329">
        <v>142.642843600947</v>
      </c>
      <c r="AE1396" s="2330"/>
      <c r="AF1396" s="2334">
        <v>6950</v>
      </c>
      <c r="AG1396" s="2335">
        <f t="shared" si="48"/>
        <v>1947.9477287715265</v>
      </c>
      <c r="AH1396" s="2336"/>
      <c r="AI1396" s="2334">
        <v>6950</v>
      </c>
      <c r="AJ1396" s="2337">
        <f t="shared" si="49"/>
        <v>135.16536250003622</v>
      </c>
    </row>
    <row r="1397" spans="2:36" x14ac:dyDescent="0.25">
      <c r="B1397" s="2325">
        <v>6955</v>
      </c>
      <c r="C1397" s="2326">
        <v>1392.0607192534801</v>
      </c>
      <c r="D1397" s="2327"/>
      <c r="E1397" s="2328">
        <v>6955</v>
      </c>
      <c r="F1397" s="2329">
        <v>124.888304975059</v>
      </c>
      <c r="G1397" s="2330"/>
      <c r="H1397" s="2325">
        <v>6955</v>
      </c>
      <c r="I1397" s="2326">
        <v>952.87838345353202</v>
      </c>
      <c r="J1397" s="2331"/>
      <c r="K1397" s="2328">
        <v>6955</v>
      </c>
      <c r="L1397" s="2329">
        <v>104.16453677697601</v>
      </c>
      <c r="M1397" s="2330"/>
      <c r="N1397" s="2325">
        <v>6955</v>
      </c>
      <c r="O1397" s="2326">
        <v>1598.05963573705</v>
      </c>
      <c r="P1397" s="2331"/>
      <c r="Q1397" s="2328">
        <v>6955</v>
      </c>
      <c r="R1397" s="2329">
        <v>125.820078755599</v>
      </c>
      <c r="S1397" s="2330"/>
      <c r="T1397" s="2325">
        <v>6955</v>
      </c>
      <c r="U1397" s="2326">
        <v>3562.5815762302</v>
      </c>
      <c r="V1397" s="2331"/>
      <c r="W1397" s="2332">
        <v>6955</v>
      </c>
      <c r="X1397" s="2329">
        <v>178.307729025529</v>
      </c>
      <c r="Y1397" s="2330"/>
      <c r="Z1397" s="2333">
        <v>6955</v>
      </c>
      <c r="AA1397" s="2326">
        <v>2234.2319663791</v>
      </c>
      <c r="AB1397" s="2331"/>
      <c r="AC1397" s="2332">
        <v>6955</v>
      </c>
      <c r="AD1397" s="2329">
        <v>142.64477537934101</v>
      </c>
      <c r="AE1397" s="2330"/>
      <c r="AF1397" s="2334">
        <v>6955</v>
      </c>
      <c r="AG1397" s="2335">
        <f t="shared" si="48"/>
        <v>1947.9624562106724</v>
      </c>
      <c r="AH1397" s="2336"/>
      <c r="AI1397" s="2334">
        <v>6955</v>
      </c>
      <c r="AJ1397" s="2337">
        <f t="shared" si="49"/>
        <v>135.16508498250079</v>
      </c>
    </row>
    <row r="1398" spans="2:36" x14ac:dyDescent="0.25">
      <c r="B1398" s="2325">
        <v>6960</v>
      </c>
      <c r="C1398" s="2326">
        <v>1392.0581120915899</v>
      </c>
      <c r="D1398" s="2327"/>
      <c r="E1398" s="2328">
        <v>6960</v>
      </c>
      <c r="F1398" s="2329">
        <v>124.887423228036</v>
      </c>
      <c r="G1398" s="2330"/>
      <c r="H1398" s="2325">
        <v>6960</v>
      </c>
      <c r="I1398" s="2326">
        <v>952.87398696901096</v>
      </c>
      <c r="J1398" s="2331"/>
      <c r="K1398" s="2328">
        <v>6960</v>
      </c>
      <c r="L1398" s="2329">
        <v>104.163759744025</v>
      </c>
      <c r="M1398" s="2330"/>
      <c r="N1398" s="2325">
        <v>6960</v>
      </c>
      <c r="O1398" s="2326">
        <v>1598.05665410239</v>
      </c>
      <c r="P1398" s="2331"/>
      <c r="Q1398" s="2328">
        <v>6960</v>
      </c>
      <c r="R1398" s="2329">
        <v>125.819245056602</v>
      </c>
      <c r="S1398" s="2330"/>
      <c r="T1398" s="2325">
        <v>6960</v>
      </c>
      <c r="U1398" s="2326">
        <v>3562.5721202036898</v>
      </c>
      <c r="V1398" s="2331"/>
      <c r="W1398" s="2332">
        <v>6960</v>
      </c>
      <c r="X1398" s="2329">
        <v>178.306902138429</v>
      </c>
      <c r="Y1398" s="2330"/>
      <c r="Z1398" s="2333">
        <v>6960</v>
      </c>
      <c r="AA1398" s="2326">
        <v>2234.3250448824101</v>
      </c>
      <c r="AB1398" s="2331"/>
      <c r="AC1398" s="2332">
        <v>6960</v>
      </c>
      <c r="AD1398" s="2329">
        <v>142.64670715773499</v>
      </c>
      <c r="AE1398" s="2330"/>
      <c r="AF1398" s="2334">
        <v>6960</v>
      </c>
      <c r="AG1398" s="2335">
        <f t="shared" si="48"/>
        <v>1947.9771836498185</v>
      </c>
      <c r="AH1398" s="2336"/>
      <c r="AI1398" s="2334">
        <v>6960</v>
      </c>
      <c r="AJ1398" s="2337">
        <f t="shared" si="49"/>
        <v>135.16480746496541</v>
      </c>
    </row>
    <row r="1399" spans="2:36" x14ac:dyDescent="0.25">
      <c r="B1399" s="2325">
        <v>6965</v>
      </c>
      <c r="C1399" s="2326">
        <v>1392.0555049297</v>
      </c>
      <c r="D1399" s="2327"/>
      <c r="E1399" s="2328">
        <v>6965</v>
      </c>
      <c r="F1399" s="2329">
        <v>124.886541481013</v>
      </c>
      <c r="G1399" s="2330"/>
      <c r="H1399" s="2325">
        <v>6965</v>
      </c>
      <c r="I1399" s="2326">
        <v>952.86959048449</v>
      </c>
      <c r="J1399" s="2331"/>
      <c r="K1399" s="2328">
        <v>6965</v>
      </c>
      <c r="L1399" s="2329">
        <v>104.16298271107399</v>
      </c>
      <c r="M1399" s="2330"/>
      <c r="N1399" s="2325">
        <v>6965</v>
      </c>
      <c r="O1399" s="2326">
        <v>1598.0536724677299</v>
      </c>
      <c r="P1399" s="2331"/>
      <c r="Q1399" s="2328">
        <v>6965</v>
      </c>
      <c r="R1399" s="2329">
        <v>125.818411357605</v>
      </c>
      <c r="S1399" s="2330"/>
      <c r="T1399" s="2325">
        <v>6965</v>
      </c>
      <c r="U1399" s="2326">
        <v>3562.5626641771801</v>
      </c>
      <c r="V1399" s="2331"/>
      <c r="W1399" s="2332">
        <v>6965</v>
      </c>
      <c r="X1399" s="2329">
        <v>178.30607525132899</v>
      </c>
      <c r="Y1399" s="2330"/>
      <c r="Z1399" s="2333">
        <v>6965</v>
      </c>
      <c r="AA1399" s="2326">
        <v>2234.4181233857198</v>
      </c>
      <c r="AB1399" s="2331"/>
      <c r="AC1399" s="2332">
        <v>6965</v>
      </c>
      <c r="AD1399" s="2329">
        <v>142.648638936129</v>
      </c>
      <c r="AE1399" s="2330"/>
      <c r="AF1399" s="2334">
        <v>6965</v>
      </c>
      <c r="AG1399" s="2335">
        <f t="shared" si="48"/>
        <v>1947.9919110889641</v>
      </c>
      <c r="AH1399" s="2336"/>
      <c r="AI1399" s="2334">
        <v>6965</v>
      </c>
      <c r="AJ1399" s="2337">
        <f t="shared" si="49"/>
        <v>135.16452994743003</v>
      </c>
    </row>
    <row r="1400" spans="2:36" x14ac:dyDescent="0.25">
      <c r="B1400" s="2325">
        <v>6970</v>
      </c>
      <c r="C1400" s="2326">
        <v>1392.05289776781</v>
      </c>
      <c r="D1400" s="2327"/>
      <c r="E1400" s="2328">
        <v>6970</v>
      </c>
      <c r="F1400" s="2329">
        <v>124.88565973399</v>
      </c>
      <c r="G1400" s="2330"/>
      <c r="H1400" s="2325">
        <v>6970</v>
      </c>
      <c r="I1400" s="2326">
        <v>952.86519399996905</v>
      </c>
      <c r="J1400" s="2331"/>
      <c r="K1400" s="2328">
        <v>6970</v>
      </c>
      <c r="L1400" s="2329">
        <v>104.162205678123</v>
      </c>
      <c r="M1400" s="2330"/>
      <c r="N1400" s="2325">
        <v>6970</v>
      </c>
      <c r="O1400" s="2326">
        <v>1598.0506908330699</v>
      </c>
      <c r="P1400" s="2331"/>
      <c r="Q1400" s="2328">
        <v>6970</v>
      </c>
      <c r="R1400" s="2329">
        <v>125.817577658608</v>
      </c>
      <c r="S1400" s="2330"/>
      <c r="T1400" s="2325">
        <v>6970</v>
      </c>
      <c r="U1400" s="2326">
        <v>3562.5532081506699</v>
      </c>
      <c r="V1400" s="2331"/>
      <c r="W1400" s="2332">
        <v>6970</v>
      </c>
      <c r="X1400" s="2329">
        <v>178.30524836422899</v>
      </c>
      <c r="Y1400" s="2330"/>
      <c r="Z1400" s="2333">
        <v>6970</v>
      </c>
      <c r="AA1400" s="2326">
        <v>2234.51120188903</v>
      </c>
      <c r="AB1400" s="2331"/>
      <c r="AC1400" s="2332">
        <v>6970</v>
      </c>
      <c r="AD1400" s="2329">
        <v>142.65057071452301</v>
      </c>
      <c r="AE1400" s="2330"/>
      <c r="AF1400" s="2334">
        <v>6970</v>
      </c>
      <c r="AG1400" s="2335">
        <f t="shared" si="48"/>
        <v>1948.0066385281098</v>
      </c>
      <c r="AH1400" s="2336"/>
      <c r="AI1400" s="2334">
        <v>6970</v>
      </c>
      <c r="AJ1400" s="2337">
        <f t="shared" si="49"/>
        <v>135.16425242989459</v>
      </c>
    </row>
    <row r="1401" spans="2:36" x14ac:dyDescent="0.25">
      <c r="B1401" s="2325">
        <v>6975</v>
      </c>
      <c r="C1401" s="2326">
        <v>1392.05029060591</v>
      </c>
      <c r="D1401" s="2327"/>
      <c r="E1401" s="2328">
        <v>6975</v>
      </c>
      <c r="F1401" s="2329">
        <v>124.88477798696699</v>
      </c>
      <c r="G1401" s="2330"/>
      <c r="H1401" s="2325">
        <v>6975</v>
      </c>
      <c r="I1401" s="2326">
        <v>952.86079751544798</v>
      </c>
      <c r="J1401" s="2331"/>
      <c r="K1401" s="2328">
        <v>6975</v>
      </c>
      <c r="L1401" s="2329">
        <v>104.16142864517199</v>
      </c>
      <c r="M1401" s="2330"/>
      <c r="N1401" s="2325">
        <v>6975</v>
      </c>
      <c r="O1401" s="2326">
        <v>1598.0477091984101</v>
      </c>
      <c r="P1401" s="2331"/>
      <c r="Q1401" s="2328">
        <v>6975</v>
      </c>
      <c r="R1401" s="2329">
        <v>125.816743959611</v>
      </c>
      <c r="S1401" s="2330"/>
      <c r="T1401" s="2325">
        <v>6975</v>
      </c>
      <c r="U1401" s="2326">
        <v>3562.5437521241602</v>
      </c>
      <c r="V1401" s="2331"/>
      <c r="W1401" s="2332">
        <v>6975</v>
      </c>
      <c r="X1401" s="2329">
        <v>178.30442147712901</v>
      </c>
      <c r="Y1401" s="2330"/>
      <c r="Z1401" s="2333">
        <v>6975</v>
      </c>
      <c r="AA1401" s="2326">
        <v>2234.6042803923401</v>
      </c>
      <c r="AB1401" s="2331"/>
      <c r="AC1401" s="2332">
        <v>6975</v>
      </c>
      <c r="AD1401" s="2329">
        <v>142.65250249291699</v>
      </c>
      <c r="AE1401" s="2330"/>
      <c r="AF1401" s="2334">
        <v>6975</v>
      </c>
      <c r="AG1401" s="2335">
        <f t="shared" si="48"/>
        <v>1948.021365967254</v>
      </c>
      <c r="AH1401" s="2336"/>
      <c r="AI1401" s="2334">
        <v>6975</v>
      </c>
      <c r="AJ1401" s="2337">
        <f t="shared" si="49"/>
        <v>135.16397491235921</v>
      </c>
    </row>
    <row r="1402" spans="2:36" x14ac:dyDescent="0.25">
      <c r="B1402" s="2325">
        <v>6980</v>
      </c>
      <c r="C1402" s="2326">
        <v>1392.0476834440201</v>
      </c>
      <c r="D1402" s="2327"/>
      <c r="E1402" s="2328">
        <v>6980</v>
      </c>
      <c r="F1402" s="2329">
        <v>124.88389623994399</v>
      </c>
      <c r="G1402" s="2330"/>
      <c r="H1402" s="2325">
        <v>6980</v>
      </c>
      <c r="I1402" s="2326">
        <v>952.85640103092703</v>
      </c>
      <c r="J1402" s="2331"/>
      <c r="K1402" s="2328">
        <v>6980</v>
      </c>
      <c r="L1402" s="2329">
        <v>104.160651612221</v>
      </c>
      <c r="M1402" s="2330"/>
      <c r="N1402" s="2325">
        <v>6980</v>
      </c>
      <c r="O1402" s="2326">
        <v>1598.04472756375</v>
      </c>
      <c r="P1402" s="2331"/>
      <c r="Q1402" s="2328">
        <v>6980</v>
      </c>
      <c r="R1402" s="2329">
        <v>125.815910260614</v>
      </c>
      <c r="S1402" s="2330"/>
      <c r="T1402" s="2325">
        <v>6980</v>
      </c>
      <c r="U1402" s="2326">
        <v>3562.53429609765</v>
      </c>
      <c r="V1402" s="2331"/>
      <c r="W1402" s="2332">
        <v>6980</v>
      </c>
      <c r="X1402" s="2329">
        <v>178.30359459002901</v>
      </c>
      <c r="Y1402" s="2330"/>
      <c r="Z1402" s="2333">
        <v>6980</v>
      </c>
      <c r="AA1402" s="2326">
        <v>2234.6973588956498</v>
      </c>
      <c r="AB1402" s="2331"/>
      <c r="AC1402" s="2332">
        <v>6980</v>
      </c>
      <c r="AD1402" s="2329">
        <v>142.654434271311</v>
      </c>
      <c r="AE1402" s="2330"/>
      <c r="AF1402" s="2334">
        <v>6980</v>
      </c>
      <c r="AG1402" s="2335">
        <f t="shared" si="48"/>
        <v>1948.0360934063992</v>
      </c>
      <c r="AH1402" s="2336"/>
      <c r="AI1402" s="2334">
        <v>6980</v>
      </c>
      <c r="AJ1402" s="2337">
        <f t="shared" si="49"/>
        <v>135.1636973948238</v>
      </c>
    </row>
    <row r="1403" spans="2:36" x14ac:dyDescent="0.25">
      <c r="B1403" s="2325">
        <v>6985</v>
      </c>
      <c r="C1403" s="2326">
        <v>1392.0450762821299</v>
      </c>
      <c r="D1403" s="2327"/>
      <c r="E1403" s="2328">
        <v>6985</v>
      </c>
      <c r="F1403" s="2329">
        <v>124.88301449292101</v>
      </c>
      <c r="G1403" s="2330"/>
      <c r="H1403" s="2325">
        <v>6985</v>
      </c>
      <c r="I1403" s="2326">
        <v>952.85200454640596</v>
      </c>
      <c r="J1403" s="2331"/>
      <c r="K1403" s="2328">
        <v>6985</v>
      </c>
      <c r="L1403" s="2329">
        <v>104.15987457927</v>
      </c>
      <c r="M1403" s="2330"/>
      <c r="N1403" s="2325">
        <v>6985</v>
      </c>
      <c r="O1403" s="2326">
        <v>1598.04174592909</v>
      </c>
      <c r="P1403" s="2331"/>
      <c r="Q1403" s="2328">
        <v>6985</v>
      </c>
      <c r="R1403" s="2329">
        <v>125.815076561617</v>
      </c>
      <c r="S1403" s="2330"/>
      <c r="T1403" s="2325">
        <v>6985</v>
      </c>
      <c r="U1403" s="2326">
        <v>3562.5248400711398</v>
      </c>
      <c r="V1403" s="2331"/>
      <c r="W1403" s="2332">
        <v>6985</v>
      </c>
      <c r="X1403" s="2329">
        <v>178.302767702929</v>
      </c>
      <c r="Y1403" s="2330"/>
      <c r="Z1403" s="2333">
        <v>6985</v>
      </c>
      <c r="AA1403" s="2326">
        <v>2234.79043739896</v>
      </c>
      <c r="AB1403" s="2331"/>
      <c r="AC1403" s="2332">
        <v>6985</v>
      </c>
      <c r="AD1403" s="2329">
        <v>142.65636604970501</v>
      </c>
      <c r="AE1403" s="2330"/>
      <c r="AF1403" s="2334">
        <v>6985</v>
      </c>
      <c r="AG1403" s="2335">
        <f t="shared" si="48"/>
        <v>1948.0508208455453</v>
      </c>
      <c r="AH1403" s="2336"/>
      <c r="AI1403" s="2334">
        <v>6985</v>
      </c>
      <c r="AJ1403" s="2337">
        <f t="shared" si="49"/>
        <v>135.16341987728842</v>
      </c>
    </row>
    <row r="1404" spans="2:36" x14ac:dyDescent="0.25">
      <c r="B1404" s="2325">
        <v>6990</v>
      </c>
      <c r="C1404" s="2326">
        <v>1392.04246912024</v>
      </c>
      <c r="D1404" s="2327"/>
      <c r="E1404" s="2328">
        <v>6990</v>
      </c>
      <c r="F1404" s="2329">
        <v>124.88213274589801</v>
      </c>
      <c r="G1404" s="2330"/>
      <c r="H1404" s="2325">
        <v>6990</v>
      </c>
      <c r="I1404" s="2326">
        <v>952.84760806188501</v>
      </c>
      <c r="J1404" s="2331"/>
      <c r="K1404" s="2328">
        <v>6990</v>
      </c>
      <c r="L1404" s="2329">
        <v>104.159097546319</v>
      </c>
      <c r="M1404" s="2330"/>
      <c r="N1404" s="2325">
        <v>6990</v>
      </c>
      <c r="O1404" s="2326">
        <v>1598.0387642944299</v>
      </c>
      <c r="P1404" s="2331"/>
      <c r="Q1404" s="2328">
        <v>6990</v>
      </c>
      <c r="R1404" s="2329">
        <v>125.81424286262001</v>
      </c>
      <c r="S1404" s="2330"/>
      <c r="T1404" s="2325">
        <v>6990</v>
      </c>
      <c r="U1404" s="2326">
        <v>3562.5153840446301</v>
      </c>
      <c r="V1404" s="2331"/>
      <c r="W1404" s="2332">
        <v>6990</v>
      </c>
      <c r="X1404" s="2329">
        <v>178.301940815829</v>
      </c>
      <c r="Y1404" s="2330"/>
      <c r="Z1404" s="2333">
        <v>6990</v>
      </c>
      <c r="AA1404" s="2326">
        <v>2234.8835159022701</v>
      </c>
      <c r="AB1404" s="2331"/>
      <c r="AC1404" s="2332">
        <v>6990</v>
      </c>
      <c r="AD1404" s="2329">
        <v>142.65829782809899</v>
      </c>
      <c r="AE1404" s="2330"/>
      <c r="AF1404" s="2334">
        <v>6990</v>
      </c>
      <c r="AG1404" s="2335">
        <f t="shared" si="48"/>
        <v>1948.065548284691</v>
      </c>
      <c r="AH1404" s="2336"/>
      <c r="AI1404" s="2334">
        <v>6990</v>
      </c>
      <c r="AJ1404" s="2337">
        <f t="shared" si="49"/>
        <v>135.16314235975298</v>
      </c>
    </row>
    <row r="1405" spans="2:36" x14ac:dyDescent="0.25">
      <c r="B1405" s="2325">
        <v>6995</v>
      </c>
      <c r="C1405" s="2326">
        <v>1392.03986195835</v>
      </c>
      <c r="D1405" s="2327"/>
      <c r="E1405" s="2328">
        <v>6995</v>
      </c>
      <c r="F1405" s="2329">
        <v>124.881250998875</v>
      </c>
      <c r="G1405" s="2330"/>
      <c r="H1405" s="2325">
        <v>6995</v>
      </c>
      <c r="I1405" s="2326">
        <v>952.84321157736395</v>
      </c>
      <c r="J1405" s="2331"/>
      <c r="K1405" s="2328">
        <v>6995</v>
      </c>
      <c r="L1405" s="2329">
        <v>104.158320513368</v>
      </c>
      <c r="M1405" s="2330"/>
      <c r="N1405" s="2325">
        <v>6995</v>
      </c>
      <c r="O1405" s="2326">
        <v>1598.0357826597699</v>
      </c>
      <c r="P1405" s="2331"/>
      <c r="Q1405" s="2328">
        <v>6995</v>
      </c>
      <c r="R1405" s="2329">
        <v>125.81340916362301</v>
      </c>
      <c r="S1405" s="2330"/>
      <c r="T1405" s="2325">
        <v>6995</v>
      </c>
      <c r="U1405" s="2326">
        <v>3562.5059280181199</v>
      </c>
      <c r="V1405" s="2331"/>
      <c r="W1405" s="2332">
        <v>6995</v>
      </c>
      <c r="X1405" s="2329">
        <v>178.301113928729</v>
      </c>
      <c r="Y1405" s="2330"/>
      <c r="Z1405" s="2333">
        <v>6995</v>
      </c>
      <c r="AA1405" s="2326">
        <v>2234.9765944055798</v>
      </c>
      <c r="AB1405" s="2331"/>
      <c r="AC1405" s="2332">
        <v>6995</v>
      </c>
      <c r="AD1405" s="2329">
        <v>142.660229606493</v>
      </c>
      <c r="AE1405" s="2330"/>
      <c r="AF1405" s="2334">
        <v>6995</v>
      </c>
      <c r="AG1405" s="2335">
        <f t="shared" si="48"/>
        <v>1948.0802757238368</v>
      </c>
      <c r="AH1405" s="2336"/>
      <c r="AI1405" s="2334">
        <v>6995</v>
      </c>
      <c r="AJ1405" s="2337">
        <f t="shared" si="49"/>
        <v>135.1628648422176</v>
      </c>
    </row>
    <row r="1406" spans="2:36" x14ac:dyDescent="0.25">
      <c r="B1406" s="2325">
        <v>7000</v>
      </c>
      <c r="C1406" s="2326">
        <v>1392.03725479646</v>
      </c>
      <c r="D1406" s="2327"/>
      <c r="E1406" s="2328">
        <v>7000</v>
      </c>
      <c r="F1406" s="2329">
        <v>124.880369251852</v>
      </c>
      <c r="G1406" s="2330"/>
      <c r="H1406" s="2325">
        <v>7000</v>
      </c>
      <c r="I1406" s="2326">
        <v>952.83881509284299</v>
      </c>
      <c r="J1406" s="2331"/>
      <c r="K1406" s="2328">
        <v>7000</v>
      </c>
      <c r="L1406" s="2329">
        <v>104.157543480417</v>
      </c>
      <c r="M1406" s="2330"/>
      <c r="N1406" s="2325">
        <v>7000</v>
      </c>
      <c r="O1406" s="2326">
        <v>1598.0328010251101</v>
      </c>
      <c r="P1406" s="2331"/>
      <c r="Q1406" s="2328">
        <v>7000</v>
      </c>
      <c r="R1406" s="2329">
        <v>125.81257546462599</v>
      </c>
      <c r="S1406" s="2330"/>
      <c r="T1406" s="2325">
        <v>7000</v>
      </c>
      <c r="U1406" s="2326">
        <v>3562.4964719916102</v>
      </c>
      <c r="V1406" s="2331"/>
      <c r="W1406" s="2332">
        <v>7000</v>
      </c>
      <c r="X1406" s="2329">
        <v>178.30028704162899</v>
      </c>
      <c r="Y1406" s="2330"/>
      <c r="Z1406" s="2333">
        <v>7000</v>
      </c>
      <c r="AA1406" s="2326">
        <v>2235.06967290889</v>
      </c>
      <c r="AB1406" s="2331"/>
      <c r="AC1406" s="2332">
        <v>7000</v>
      </c>
      <c r="AD1406" s="2329">
        <v>142.66216138488701</v>
      </c>
      <c r="AE1406" s="2330"/>
      <c r="AF1406" s="2334">
        <v>7000</v>
      </c>
      <c r="AG1406" s="2335">
        <f t="shared" si="48"/>
        <v>1948.0950031629825</v>
      </c>
      <c r="AH1406" s="2336"/>
      <c r="AI1406" s="2334">
        <v>7000</v>
      </c>
      <c r="AJ1406" s="2337">
        <f t="shared" si="49"/>
        <v>135.16258732468219</v>
      </c>
    </row>
    <row r="1407" spans="2:36" x14ac:dyDescent="0.25">
      <c r="B1407" s="2325">
        <v>7005</v>
      </c>
      <c r="C1407" s="2326">
        <v>1392.0346476345701</v>
      </c>
      <c r="D1407" s="2327"/>
      <c r="E1407" s="2328">
        <v>7005</v>
      </c>
      <c r="F1407" s="2329">
        <v>124.879487504829</v>
      </c>
      <c r="G1407" s="2330"/>
      <c r="H1407" s="2325">
        <v>7005</v>
      </c>
      <c r="I1407" s="2326">
        <v>952.83441860832204</v>
      </c>
      <c r="J1407" s="2331"/>
      <c r="K1407" s="2328">
        <v>7005</v>
      </c>
      <c r="L1407" s="2329">
        <v>104.156766447466</v>
      </c>
      <c r="M1407" s="2330"/>
      <c r="N1407" s="2325">
        <v>7005</v>
      </c>
      <c r="O1407" s="2326">
        <v>1598.02981939045</v>
      </c>
      <c r="P1407" s="2331"/>
      <c r="Q1407" s="2328">
        <v>7005</v>
      </c>
      <c r="R1407" s="2329">
        <v>125.81174176562899</v>
      </c>
      <c r="S1407" s="2330"/>
      <c r="T1407" s="2325">
        <v>7005</v>
      </c>
      <c r="U1407" s="2326">
        <v>3562.48701596511</v>
      </c>
      <c r="V1407" s="2331"/>
      <c r="W1407" s="2332">
        <v>7005</v>
      </c>
      <c r="X1407" s="2329">
        <v>178.29946015452899</v>
      </c>
      <c r="Y1407" s="2330"/>
      <c r="Z1407" s="2333">
        <v>7005</v>
      </c>
      <c r="AA1407" s="2326">
        <v>2235.1627514122001</v>
      </c>
      <c r="AB1407" s="2331"/>
      <c r="AC1407" s="2332">
        <v>7005</v>
      </c>
      <c r="AD1407" s="2329">
        <v>142.664093163281</v>
      </c>
      <c r="AE1407" s="2330"/>
      <c r="AF1407" s="2334">
        <v>7005</v>
      </c>
      <c r="AG1407" s="2335">
        <f t="shared" si="48"/>
        <v>1948.1097306021306</v>
      </c>
      <c r="AH1407" s="2336"/>
      <c r="AI1407" s="2334">
        <v>7005</v>
      </c>
      <c r="AJ1407" s="2337">
        <f t="shared" si="49"/>
        <v>135.16230980714678</v>
      </c>
    </row>
    <row r="1408" spans="2:36" x14ac:dyDescent="0.25">
      <c r="B1408" s="2325">
        <v>7010</v>
      </c>
      <c r="C1408" s="2326">
        <v>1392.0320404726799</v>
      </c>
      <c r="D1408" s="2327"/>
      <c r="E1408" s="2328">
        <v>7010</v>
      </c>
      <c r="F1408" s="2329">
        <v>124.878605757806</v>
      </c>
      <c r="G1408" s="2330"/>
      <c r="H1408" s="2325">
        <v>7010</v>
      </c>
      <c r="I1408" s="2326">
        <v>952.830022123802</v>
      </c>
      <c r="J1408" s="2331"/>
      <c r="K1408" s="2328">
        <v>7010</v>
      </c>
      <c r="L1408" s="2329">
        <v>104.15598941451501</v>
      </c>
      <c r="M1408" s="2330"/>
      <c r="N1408" s="2325">
        <v>7010</v>
      </c>
      <c r="O1408" s="2326">
        <v>1598.02683775579</v>
      </c>
      <c r="P1408" s="2331"/>
      <c r="Q1408" s="2328">
        <v>7010</v>
      </c>
      <c r="R1408" s="2329">
        <v>125.810908066632</v>
      </c>
      <c r="S1408" s="2330"/>
      <c r="T1408" s="2325">
        <v>7010</v>
      </c>
      <c r="U1408" s="2326">
        <v>3562.4775599385998</v>
      </c>
      <c r="V1408" s="2331"/>
      <c r="W1408" s="2332">
        <v>7010</v>
      </c>
      <c r="X1408" s="2329">
        <v>178.29863326742901</v>
      </c>
      <c r="Y1408" s="2330"/>
      <c r="Z1408" s="2333">
        <v>7010</v>
      </c>
      <c r="AA1408" s="2326">
        <v>2235.2558299155098</v>
      </c>
      <c r="AB1408" s="2331"/>
      <c r="AC1408" s="2332">
        <v>7010</v>
      </c>
      <c r="AD1408" s="2329">
        <v>142.666024941675</v>
      </c>
      <c r="AE1408" s="2330"/>
      <c r="AF1408" s="2334">
        <v>7010</v>
      </c>
      <c r="AG1408" s="2335">
        <f t="shared" si="48"/>
        <v>1948.1244580412763</v>
      </c>
      <c r="AH1408" s="2336"/>
      <c r="AI1408" s="2334">
        <v>7010</v>
      </c>
      <c r="AJ1408" s="2337">
        <f t="shared" si="49"/>
        <v>135.1620322896114</v>
      </c>
    </row>
    <row r="1409" spans="2:36" x14ac:dyDescent="0.25">
      <c r="B1409" s="2325">
        <v>7015</v>
      </c>
      <c r="C1409" s="2326">
        <v>1392.02943331079</v>
      </c>
      <c r="D1409" s="2327"/>
      <c r="E1409" s="2328">
        <v>7015</v>
      </c>
      <c r="F1409" s="2329">
        <v>124.877724010783</v>
      </c>
      <c r="G1409" s="2330"/>
      <c r="H1409" s="2325">
        <v>7015</v>
      </c>
      <c r="I1409" s="2326">
        <v>952.82562563928104</v>
      </c>
      <c r="J1409" s="2331"/>
      <c r="K1409" s="2328">
        <v>7015</v>
      </c>
      <c r="L1409" s="2329">
        <v>104.155212381564</v>
      </c>
      <c r="M1409" s="2330"/>
      <c r="N1409" s="2325">
        <v>7015</v>
      </c>
      <c r="O1409" s="2326">
        <v>1598.0238561211299</v>
      </c>
      <c r="P1409" s="2331"/>
      <c r="Q1409" s="2328">
        <v>7015</v>
      </c>
      <c r="R1409" s="2329">
        <v>125.810074367635</v>
      </c>
      <c r="S1409" s="2330"/>
      <c r="T1409" s="2325">
        <v>7015</v>
      </c>
      <c r="U1409" s="2326">
        <v>3562.4681039120901</v>
      </c>
      <c r="V1409" s="2331"/>
      <c r="W1409" s="2332">
        <v>7015</v>
      </c>
      <c r="X1409" s="2329">
        <v>178.29780638032901</v>
      </c>
      <c r="Y1409" s="2330"/>
      <c r="Z1409" s="2333">
        <v>7015</v>
      </c>
      <c r="AA1409" s="2326">
        <v>2235.34890841882</v>
      </c>
      <c r="AB1409" s="2331"/>
      <c r="AC1409" s="2332">
        <v>7015</v>
      </c>
      <c r="AD1409" s="2329">
        <v>142.66795672006899</v>
      </c>
      <c r="AE1409" s="2330"/>
      <c r="AF1409" s="2334">
        <v>7015</v>
      </c>
      <c r="AG1409" s="2335">
        <f t="shared" si="48"/>
        <v>1948.1391854804224</v>
      </c>
      <c r="AH1409" s="2336"/>
      <c r="AI1409" s="2334">
        <v>7015</v>
      </c>
      <c r="AJ1409" s="2337">
        <f t="shared" si="49"/>
        <v>135.16175477207599</v>
      </c>
    </row>
    <row r="1410" spans="2:36" x14ac:dyDescent="0.25">
      <c r="B1410" s="2325">
        <v>7020</v>
      </c>
      <c r="C1410" s="2326">
        <v>1392.0268261489</v>
      </c>
      <c r="D1410" s="2327"/>
      <c r="E1410" s="2328">
        <v>7020</v>
      </c>
      <c r="F1410" s="2329">
        <v>124.87684226376</v>
      </c>
      <c r="G1410" s="2330"/>
      <c r="H1410" s="2325">
        <v>7020</v>
      </c>
      <c r="I1410" s="2326">
        <v>952.82122915475998</v>
      </c>
      <c r="J1410" s="2331"/>
      <c r="K1410" s="2328">
        <v>7020</v>
      </c>
      <c r="L1410" s="2329">
        <v>104.15443534861301</v>
      </c>
      <c r="M1410" s="2330"/>
      <c r="N1410" s="2325">
        <v>7020</v>
      </c>
      <c r="O1410" s="2326">
        <v>1598.0208744864699</v>
      </c>
      <c r="P1410" s="2331"/>
      <c r="Q1410" s="2328">
        <v>7020</v>
      </c>
      <c r="R1410" s="2329">
        <v>125.809240668638</v>
      </c>
      <c r="S1410" s="2330"/>
      <c r="T1410" s="2325">
        <v>7020</v>
      </c>
      <c r="U1410" s="2326">
        <v>3562.4586478855799</v>
      </c>
      <c r="V1410" s="2331"/>
      <c r="W1410" s="2332">
        <v>7020</v>
      </c>
      <c r="X1410" s="2329">
        <v>178.296979493229</v>
      </c>
      <c r="Y1410" s="2330"/>
      <c r="Z1410" s="2333">
        <v>7020</v>
      </c>
      <c r="AA1410" s="2326">
        <v>2235.4419869221301</v>
      </c>
      <c r="AB1410" s="2331"/>
      <c r="AC1410" s="2332">
        <v>7020</v>
      </c>
      <c r="AD1410" s="2329">
        <v>142.669888498463</v>
      </c>
      <c r="AE1410" s="2330"/>
      <c r="AF1410" s="2334">
        <v>7020</v>
      </c>
      <c r="AG1410" s="2335">
        <f t="shared" si="48"/>
        <v>1948.1539129195676</v>
      </c>
      <c r="AH1410" s="2336"/>
      <c r="AI1410" s="2334">
        <v>7020</v>
      </c>
      <c r="AJ1410" s="2337">
        <f t="shared" si="49"/>
        <v>135.16147725454061</v>
      </c>
    </row>
    <row r="1411" spans="2:36" x14ac:dyDescent="0.25">
      <c r="B1411" s="2325">
        <v>7025</v>
      </c>
      <c r="C1411" s="2326">
        <v>1392.02421898701</v>
      </c>
      <c r="D1411" s="2327"/>
      <c r="E1411" s="2328">
        <v>7025</v>
      </c>
      <c r="F1411" s="2329">
        <v>124.875960516737</v>
      </c>
      <c r="G1411" s="2330"/>
      <c r="H1411" s="2325">
        <v>7025</v>
      </c>
      <c r="I1411" s="2326">
        <v>952.81683267023902</v>
      </c>
      <c r="J1411" s="2331"/>
      <c r="K1411" s="2328">
        <v>7025</v>
      </c>
      <c r="L1411" s="2329">
        <v>104.153658315662</v>
      </c>
      <c r="M1411" s="2330"/>
      <c r="N1411" s="2325">
        <v>7025</v>
      </c>
      <c r="O1411" s="2326">
        <v>1598.0178928518101</v>
      </c>
      <c r="P1411" s="2331"/>
      <c r="Q1411" s="2328">
        <v>7025</v>
      </c>
      <c r="R1411" s="2329">
        <v>125.808406969641</v>
      </c>
      <c r="S1411" s="2330"/>
      <c r="T1411" s="2325">
        <v>7025</v>
      </c>
      <c r="U1411" s="2326">
        <v>3562.4491918590702</v>
      </c>
      <c r="V1411" s="2331"/>
      <c r="W1411" s="2332">
        <v>7025</v>
      </c>
      <c r="X1411" s="2329">
        <v>178.296152606129</v>
      </c>
      <c r="Y1411" s="2330"/>
      <c r="Z1411" s="2333">
        <v>7025</v>
      </c>
      <c r="AA1411" s="2326">
        <v>2235.5350654254398</v>
      </c>
      <c r="AB1411" s="2331"/>
      <c r="AC1411" s="2332">
        <v>7025</v>
      </c>
      <c r="AD1411" s="2329">
        <v>142.67182027685701</v>
      </c>
      <c r="AE1411" s="2330"/>
      <c r="AF1411" s="2334">
        <v>7025</v>
      </c>
      <c r="AG1411" s="2335">
        <f t="shared" si="48"/>
        <v>1948.1686403587141</v>
      </c>
      <c r="AH1411" s="2336"/>
      <c r="AI1411" s="2334">
        <v>7025</v>
      </c>
      <c r="AJ1411" s="2337">
        <f t="shared" si="49"/>
        <v>135.16119973700521</v>
      </c>
    </row>
    <row r="1412" spans="2:36" x14ac:dyDescent="0.25">
      <c r="B1412" s="2325">
        <v>7030</v>
      </c>
      <c r="C1412" s="2326">
        <v>1392.0216118251201</v>
      </c>
      <c r="D1412" s="2327"/>
      <c r="E1412" s="2328">
        <v>7030</v>
      </c>
      <c r="F1412" s="2329">
        <v>124.87507876971399</v>
      </c>
      <c r="G1412" s="2330"/>
      <c r="H1412" s="2325">
        <v>7030</v>
      </c>
      <c r="I1412" s="2326">
        <v>952.81243618571796</v>
      </c>
      <c r="J1412" s="2331"/>
      <c r="K1412" s="2328">
        <v>7030</v>
      </c>
      <c r="L1412" s="2329">
        <v>104.15288128271099</v>
      </c>
      <c r="M1412" s="2330"/>
      <c r="N1412" s="2325">
        <v>7030</v>
      </c>
      <c r="O1412" s="2326">
        <v>1598.01491121715</v>
      </c>
      <c r="P1412" s="2331"/>
      <c r="Q1412" s="2328">
        <v>7030</v>
      </c>
      <c r="R1412" s="2329">
        <v>125.807573270644</v>
      </c>
      <c r="S1412" s="2330"/>
      <c r="T1412" s="2325">
        <v>7030</v>
      </c>
      <c r="U1412" s="2326">
        <v>3562.43973583256</v>
      </c>
      <c r="V1412" s="2331"/>
      <c r="W1412" s="2332">
        <v>7030</v>
      </c>
      <c r="X1412" s="2329">
        <v>178.29532571902899</v>
      </c>
      <c r="Y1412" s="2330"/>
      <c r="Z1412" s="2333">
        <v>7030</v>
      </c>
      <c r="AA1412" s="2326">
        <v>2235.62814392875</v>
      </c>
      <c r="AB1412" s="2331"/>
      <c r="AC1412" s="2332">
        <v>7030</v>
      </c>
      <c r="AD1412" s="2329">
        <v>142.67375205525099</v>
      </c>
      <c r="AE1412" s="2330"/>
      <c r="AF1412" s="2334">
        <v>7030</v>
      </c>
      <c r="AG1412" s="2335">
        <f t="shared" si="48"/>
        <v>1948.1833677978598</v>
      </c>
      <c r="AH1412" s="2336"/>
      <c r="AI1412" s="2334">
        <v>7030</v>
      </c>
      <c r="AJ1412" s="2337">
        <f t="shared" si="49"/>
        <v>135.1609222194698</v>
      </c>
    </row>
    <row r="1413" spans="2:36" x14ac:dyDescent="0.25">
      <c r="B1413" s="2325">
        <v>7035</v>
      </c>
      <c r="C1413" s="2326">
        <v>1392.0190046632299</v>
      </c>
      <c r="D1413" s="2327"/>
      <c r="E1413" s="2328">
        <v>7035</v>
      </c>
      <c r="F1413" s="2329">
        <v>124.87419702269101</v>
      </c>
      <c r="G1413" s="2330"/>
      <c r="H1413" s="2325">
        <v>7035</v>
      </c>
      <c r="I1413" s="2326">
        <v>952.808039701197</v>
      </c>
      <c r="J1413" s="2331"/>
      <c r="K1413" s="2328">
        <v>7035</v>
      </c>
      <c r="L1413" s="2329">
        <v>104.15210424976</v>
      </c>
      <c r="M1413" s="2330"/>
      <c r="N1413" s="2325">
        <v>7035</v>
      </c>
      <c r="O1413" s="2326">
        <v>1598.01192958249</v>
      </c>
      <c r="P1413" s="2331"/>
      <c r="Q1413" s="2328">
        <v>7035</v>
      </c>
      <c r="R1413" s="2329">
        <v>125.806739571647</v>
      </c>
      <c r="S1413" s="2330"/>
      <c r="T1413" s="2325">
        <v>7035</v>
      </c>
      <c r="U1413" s="2326">
        <v>3562.4302798060498</v>
      </c>
      <c r="V1413" s="2331"/>
      <c r="W1413" s="2332">
        <v>7035</v>
      </c>
      <c r="X1413" s="2329">
        <v>178.29449883192899</v>
      </c>
      <c r="Y1413" s="2330"/>
      <c r="Z1413" s="2333">
        <v>7035</v>
      </c>
      <c r="AA1413" s="2326">
        <v>2235.7212224320601</v>
      </c>
      <c r="AB1413" s="2331"/>
      <c r="AC1413" s="2332">
        <v>7035</v>
      </c>
      <c r="AD1413" s="2329">
        <v>142.675683833645</v>
      </c>
      <c r="AE1413" s="2330"/>
      <c r="AF1413" s="2334">
        <v>7035</v>
      </c>
      <c r="AG1413" s="2335">
        <f t="shared" si="48"/>
        <v>1948.1980952370054</v>
      </c>
      <c r="AH1413" s="2336"/>
      <c r="AI1413" s="2334">
        <v>7035</v>
      </c>
      <c r="AJ1413" s="2337">
        <f t="shared" si="49"/>
        <v>135.16064470193442</v>
      </c>
    </row>
    <row r="1414" spans="2:36" x14ac:dyDescent="0.25">
      <c r="B1414" s="2325">
        <v>7040</v>
      </c>
      <c r="C1414" s="2326">
        <v>1392.01639750134</v>
      </c>
      <c r="D1414" s="2327"/>
      <c r="E1414" s="2328">
        <v>7040</v>
      </c>
      <c r="F1414" s="2329">
        <v>124.87331527566801</v>
      </c>
      <c r="G1414" s="2330"/>
      <c r="H1414" s="2325">
        <v>7040</v>
      </c>
      <c r="I1414" s="2326">
        <v>952.80364321667605</v>
      </c>
      <c r="J1414" s="2331"/>
      <c r="K1414" s="2328">
        <v>7040</v>
      </c>
      <c r="L1414" s="2329">
        <v>104.15132721680899</v>
      </c>
      <c r="M1414" s="2330"/>
      <c r="N1414" s="2325">
        <v>7040</v>
      </c>
      <c r="O1414" s="2326">
        <v>1598.0089479478299</v>
      </c>
      <c r="P1414" s="2331"/>
      <c r="Q1414" s="2328">
        <v>7040</v>
      </c>
      <c r="R1414" s="2329">
        <v>125.80590587265</v>
      </c>
      <c r="S1414" s="2330"/>
      <c r="T1414" s="2325">
        <v>7040</v>
      </c>
      <c r="U1414" s="2326">
        <v>3562.4208237795401</v>
      </c>
      <c r="V1414" s="2331"/>
      <c r="W1414" s="2332">
        <v>7040</v>
      </c>
      <c r="X1414" s="2329">
        <v>178.29367194482899</v>
      </c>
      <c r="Y1414" s="2330"/>
      <c r="Z1414" s="2333">
        <v>7040</v>
      </c>
      <c r="AA1414" s="2326">
        <v>2235.8143009353598</v>
      </c>
      <c r="AB1414" s="2331"/>
      <c r="AC1414" s="2332">
        <v>7040</v>
      </c>
      <c r="AD1414" s="2329">
        <v>142.67761561203901</v>
      </c>
      <c r="AE1414" s="2330"/>
      <c r="AF1414" s="2334">
        <v>7040</v>
      </c>
      <c r="AG1414" s="2335">
        <f t="shared" si="48"/>
        <v>1948.2128226761492</v>
      </c>
      <c r="AH1414" s="2336"/>
      <c r="AI1414" s="2334">
        <v>7040</v>
      </c>
      <c r="AJ1414" s="2337">
        <f t="shared" si="49"/>
        <v>135.16036718439901</v>
      </c>
    </row>
    <row r="1415" spans="2:36" x14ac:dyDescent="0.25">
      <c r="B1415" s="2325">
        <v>7045</v>
      </c>
      <c r="C1415" s="2326">
        <v>1392.01379033945</v>
      </c>
      <c r="D1415" s="2327"/>
      <c r="E1415" s="2328">
        <v>7045</v>
      </c>
      <c r="F1415" s="2329">
        <v>124.872433528645</v>
      </c>
      <c r="G1415" s="2330"/>
      <c r="H1415" s="2325">
        <v>7045</v>
      </c>
      <c r="I1415" s="2326">
        <v>952.79924673215498</v>
      </c>
      <c r="J1415" s="2331"/>
      <c r="K1415" s="2328">
        <v>7045</v>
      </c>
      <c r="L1415" s="2329">
        <v>104.150550183858</v>
      </c>
      <c r="M1415" s="2330"/>
      <c r="N1415" s="2325">
        <v>7045</v>
      </c>
      <c r="O1415" s="2326">
        <v>1598.0059663131699</v>
      </c>
      <c r="P1415" s="2331"/>
      <c r="Q1415" s="2328">
        <v>7045</v>
      </c>
      <c r="R1415" s="2329">
        <v>125.805072173653</v>
      </c>
      <c r="S1415" s="2330"/>
      <c r="T1415" s="2325">
        <v>7045</v>
      </c>
      <c r="U1415" s="2326">
        <v>3562.4113677530299</v>
      </c>
      <c r="V1415" s="2331"/>
      <c r="W1415" s="2332">
        <v>7045</v>
      </c>
      <c r="X1415" s="2329">
        <v>178.29284505772901</v>
      </c>
      <c r="Y1415" s="2330"/>
      <c r="Z1415" s="2333">
        <v>7045</v>
      </c>
      <c r="AA1415" s="2326">
        <v>2235.90737943867</v>
      </c>
      <c r="AB1415" s="2331"/>
      <c r="AC1415" s="2332">
        <v>7045</v>
      </c>
      <c r="AD1415" s="2329">
        <v>142.67954739043299</v>
      </c>
      <c r="AE1415" s="2330"/>
      <c r="AF1415" s="2334">
        <v>7045</v>
      </c>
      <c r="AG1415" s="2335">
        <f t="shared" si="48"/>
        <v>1948.2275501152949</v>
      </c>
      <c r="AH1415" s="2336"/>
      <c r="AI1415" s="2334">
        <v>7045</v>
      </c>
      <c r="AJ1415" s="2337">
        <f t="shared" si="49"/>
        <v>135.1600896668636</v>
      </c>
    </row>
    <row r="1416" spans="2:36" x14ac:dyDescent="0.25">
      <c r="B1416" s="2325">
        <v>7050</v>
      </c>
      <c r="C1416" s="2326">
        <v>1392.01118317756</v>
      </c>
      <c r="D1416" s="2327"/>
      <c r="E1416" s="2328">
        <v>7050</v>
      </c>
      <c r="F1416" s="2329">
        <v>124.871551781622</v>
      </c>
      <c r="G1416" s="2330"/>
      <c r="H1416" s="2325">
        <v>7050</v>
      </c>
      <c r="I1416" s="2326">
        <v>952.79485024763403</v>
      </c>
      <c r="J1416" s="2331"/>
      <c r="K1416" s="2328">
        <v>7050</v>
      </c>
      <c r="L1416" s="2329">
        <v>104.149773150907</v>
      </c>
      <c r="M1416" s="2330"/>
      <c r="N1416" s="2325">
        <v>7050</v>
      </c>
      <c r="O1416" s="2326">
        <v>1598.0029846785101</v>
      </c>
      <c r="P1416" s="2331"/>
      <c r="Q1416" s="2328">
        <v>7050</v>
      </c>
      <c r="R1416" s="2329">
        <v>125.804238474656</v>
      </c>
      <c r="S1416" s="2330"/>
      <c r="T1416" s="2325">
        <v>7050</v>
      </c>
      <c r="U1416" s="2326">
        <v>3562.4019117265202</v>
      </c>
      <c r="V1416" s="2331"/>
      <c r="W1416" s="2332">
        <v>7050</v>
      </c>
      <c r="X1416" s="2329">
        <v>178.29201817062901</v>
      </c>
      <c r="Y1416" s="2330"/>
      <c r="Z1416" s="2333">
        <v>7050</v>
      </c>
      <c r="AA1416" s="2326">
        <v>2236.0004579419801</v>
      </c>
      <c r="AB1416" s="2331"/>
      <c r="AC1416" s="2332">
        <v>7050</v>
      </c>
      <c r="AD1416" s="2329">
        <v>142.681479168827</v>
      </c>
      <c r="AE1416" s="2330"/>
      <c r="AF1416" s="2334">
        <v>7050</v>
      </c>
      <c r="AG1416" s="2335">
        <f t="shared" si="48"/>
        <v>1948.2422775544408</v>
      </c>
      <c r="AH1416" s="2336"/>
      <c r="AI1416" s="2334">
        <v>7050</v>
      </c>
      <c r="AJ1416" s="2337">
        <f t="shared" si="49"/>
        <v>135.15981214932819</v>
      </c>
    </row>
    <row r="1417" spans="2:36" x14ac:dyDescent="0.25">
      <c r="B1417" s="2325">
        <v>7055</v>
      </c>
      <c r="C1417" s="2326">
        <v>1392.0085760156701</v>
      </c>
      <c r="D1417" s="2327"/>
      <c r="E1417" s="2328">
        <v>7055</v>
      </c>
      <c r="F1417" s="2329">
        <v>124.870670034599</v>
      </c>
      <c r="G1417" s="2330"/>
      <c r="H1417" s="2325">
        <v>7055</v>
      </c>
      <c r="I1417" s="2326">
        <v>952.79045376311296</v>
      </c>
      <c r="J1417" s="2331"/>
      <c r="K1417" s="2328">
        <v>7055</v>
      </c>
      <c r="L1417" s="2329">
        <v>104.148996117956</v>
      </c>
      <c r="M1417" s="2330"/>
      <c r="N1417" s="2325">
        <v>7055</v>
      </c>
      <c r="O1417" s="2326">
        <v>1598.00000304385</v>
      </c>
      <c r="P1417" s="2331"/>
      <c r="Q1417" s="2328">
        <v>7055</v>
      </c>
      <c r="R1417" s="2329">
        <v>125.803404775659</v>
      </c>
      <c r="S1417" s="2330"/>
      <c r="T1417" s="2325">
        <v>7055</v>
      </c>
      <c r="U1417" s="2326">
        <v>3562.39245570001</v>
      </c>
      <c r="V1417" s="2331"/>
      <c r="W1417" s="2332">
        <v>7055</v>
      </c>
      <c r="X1417" s="2329">
        <v>178.291191283529</v>
      </c>
      <c r="Y1417" s="2330"/>
      <c r="Z1417" s="2333">
        <v>7055</v>
      </c>
      <c r="AA1417" s="2326">
        <v>2236.0935364452898</v>
      </c>
      <c r="AB1417" s="2331"/>
      <c r="AC1417" s="2332">
        <v>7055</v>
      </c>
      <c r="AD1417" s="2329">
        <v>142.68341094722101</v>
      </c>
      <c r="AE1417" s="2330"/>
      <c r="AF1417" s="2334">
        <v>7055</v>
      </c>
      <c r="AG1417" s="2335">
        <f t="shared" si="48"/>
        <v>1948.2570049935864</v>
      </c>
      <c r="AH1417" s="2336"/>
      <c r="AI1417" s="2334">
        <v>7055</v>
      </c>
      <c r="AJ1417" s="2337">
        <f t="shared" si="49"/>
        <v>135.15953463179281</v>
      </c>
    </row>
    <row r="1418" spans="2:36" x14ac:dyDescent="0.25">
      <c r="B1418" s="2325">
        <v>7060</v>
      </c>
      <c r="C1418" s="2326">
        <v>1392.0059688537799</v>
      </c>
      <c r="D1418" s="2327"/>
      <c r="E1418" s="2328">
        <v>7060</v>
      </c>
      <c r="F1418" s="2329">
        <v>124.869788287576</v>
      </c>
      <c r="G1418" s="2330"/>
      <c r="H1418" s="2325">
        <v>7060</v>
      </c>
      <c r="I1418" s="2326">
        <v>952.78605727859201</v>
      </c>
      <c r="J1418" s="2331"/>
      <c r="K1418" s="2328">
        <v>7060</v>
      </c>
      <c r="L1418" s="2329">
        <v>104.148219085005</v>
      </c>
      <c r="M1418" s="2330"/>
      <c r="N1418" s="2325">
        <v>7060</v>
      </c>
      <c r="O1418" s="2326">
        <v>1597.99702140919</v>
      </c>
      <c r="P1418" s="2331"/>
      <c r="Q1418" s="2328">
        <v>7060</v>
      </c>
      <c r="R1418" s="2329">
        <v>125.80257107666201</v>
      </c>
      <c r="S1418" s="2330"/>
      <c r="T1418" s="2325">
        <v>7060</v>
      </c>
      <c r="U1418" s="2326">
        <v>3562.3829996734999</v>
      </c>
      <c r="V1418" s="2331"/>
      <c r="W1418" s="2332">
        <v>7060</v>
      </c>
      <c r="X1418" s="2329">
        <v>178.290364396429</v>
      </c>
      <c r="Y1418" s="2330"/>
      <c r="Z1418" s="2333">
        <v>7060</v>
      </c>
      <c r="AA1418" s="2326">
        <v>2236.1866149486</v>
      </c>
      <c r="AB1418" s="2331"/>
      <c r="AC1418" s="2332">
        <v>7060</v>
      </c>
      <c r="AD1418" s="2329">
        <v>142.68534272561499</v>
      </c>
      <c r="AE1418" s="2330"/>
      <c r="AF1418" s="2334">
        <v>7060</v>
      </c>
      <c r="AG1418" s="2335">
        <f t="shared" si="48"/>
        <v>1948.2717324327325</v>
      </c>
      <c r="AH1418" s="2336"/>
      <c r="AI1418" s="2334">
        <v>7060</v>
      </c>
      <c r="AJ1418" s="2337">
        <f t="shared" si="49"/>
        <v>135.1592571142574</v>
      </c>
    </row>
    <row r="1419" spans="2:36" x14ac:dyDescent="0.25">
      <c r="B1419" s="2325">
        <v>7065</v>
      </c>
      <c r="C1419" s="2326">
        <v>1392.0033616918899</v>
      </c>
      <c r="D1419" s="2327"/>
      <c r="E1419" s="2328">
        <v>7065</v>
      </c>
      <c r="F1419" s="2329">
        <v>124.868906540553</v>
      </c>
      <c r="G1419" s="2330"/>
      <c r="H1419" s="2325">
        <v>7065</v>
      </c>
      <c r="I1419" s="2326">
        <v>952.78166079407094</v>
      </c>
      <c r="J1419" s="2331"/>
      <c r="K1419" s="2328">
        <v>7065</v>
      </c>
      <c r="L1419" s="2329">
        <v>104.147442052054</v>
      </c>
      <c r="M1419" s="2330"/>
      <c r="N1419" s="2325">
        <v>7065</v>
      </c>
      <c r="O1419" s="2326">
        <v>1597.9940397745299</v>
      </c>
      <c r="P1419" s="2331"/>
      <c r="Q1419" s="2328">
        <v>7065</v>
      </c>
      <c r="R1419" s="2329">
        <v>125.80173737766501</v>
      </c>
      <c r="S1419" s="2330"/>
      <c r="T1419" s="2325">
        <v>7065</v>
      </c>
      <c r="U1419" s="2326">
        <v>3562.3735436469901</v>
      </c>
      <c r="V1419" s="2331"/>
      <c r="W1419" s="2332">
        <v>7065</v>
      </c>
      <c r="X1419" s="2329">
        <v>178.28953750932899</v>
      </c>
      <c r="Y1419" s="2330"/>
      <c r="Z1419" s="2333">
        <v>7065</v>
      </c>
      <c r="AA1419" s="2326">
        <v>2236.2796934519101</v>
      </c>
      <c r="AB1419" s="2331"/>
      <c r="AC1419" s="2332">
        <v>7065</v>
      </c>
      <c r="AD1419" s="2329">
        <v>142.687274504009</v>
      </c>
      <c r="AE1419" s="2330"/>
      <c r="AF1419" s="2334">
        <v>7065</v>
      </c>
      <c r="AG1419" s="2335">
        <f t="shared" si="48"/>
        <v>1948.2864598718782</v>
      </c>
      <c r="AH1419" s="2336"/>
      <c r="AI1419" s="2334">
        <v>7065</v>
      </c>
      <c r="AJ1419" s="2337">
        <f t="shared" si="49"/>
        <v>135.15897959672199</v>
      </c>
    </row>
    <row r="1420" spans="2:36" x14ac:dyDescent="0.25">
      <c r="B1420" s="2325">
        <v>7070</v>
      </c>
      <c r="C1420" s="2326">
        <v>1392.00075453</v>
      </c>
      <c r="D1420" s="2327"/>
      <c r="E1420" s="2328">
        <v>7070</v>
      </c>
      <c r="F1420" s="2329">
        <v>124.86802479353</v>
      </c>
      <c r="G1420" s="2330"/>
      <c r="H1420" s="2325">
        <v>7070</v>
      </c>
      <c r="I1420" s="2326">
        <v>952.77726430954999</v>
      </c>
      <c r="J1420" s="2331"/>
      <c r="K1420" s="2328">
        <v>7070</v>
      </c>
      <c r="L1420" s="2329">
        <v>104.146665019103</v>
      </c>
      <c r="M1420" s="2330"/>
      <c r="N1420" s="2325">
        <v>7070</v>
      </c>
      <c r="O1420" s="2326">
        <v>1597.9910581398699</v>
      </c>
      <c r="P1420" s="2331"/>
      <c r="Q1420" s="2328">
        <v>7070</v>
      </c>
      <c r="R1420" s="2329">
        <v>125.80090367866801</v>
      </c>
      <c r="S1420" s="2330"/>
      <c r="T1420" s="2325">
        <v>7070</v>
      </c>
      <c r="U1420" s="2326">
        <v>3562.3640876204799</v>
      </c>
      <c r="V1420" s="2331"/>
      <c r="W1420" s="2332">
        <v>7070</v>
      </c>
      <c r="X1420" s="2329">
        <v>178.28871062222899</v>
      </c>
      <c r="Y1420" s="2330"/>
      <c r="Z1420" s="2333">
        <v>7070</v>
      </c>
      <c r="AA1420" s="2326">
        <v>2236.3727719552198</v>
      </c>
      <c r="AB1420" s="2331"/>
      <c r="AC1420" s="2332">
        <v>7070</v>
      </c>
      <c r="AD1420" s="2329">
        <v>142.68920628240301</v>
      </c>
      <c r="AE1420" s="2330"/>
      <c r="AF1420" s="2334">
        <v>7070</v>
      </c>
      <c r="AG1420" s="2335">
        <f t="shared" si="48"/>
        <v>1948.301187311024</v>
      </c>
      <c r="AH1420" s="2336"/>
      <c r="AI1420" s="2334">
        <v>7070</v>
      </c>
      <c r="AJ1420" s="2337">
        <f t="shared" si="49"/>
        <v>135.15870207918661</v>
      </c>
    </row>
    <row r="1421" spans="2:36" x14ac:dyDescent="0.25">
      <c r="B1421" s="2325">
        <v>7075</v>
      </c>
      <c r="C1421" s="2326">
        <v>1391.99814736811</v>
      </c>
      <c r="D1421" s="2327"/>
      <c r="E1421" s="2328">
        <v>7075</v>
      </c>
      <c r="F1421" s="2329">
        <v>124.867143046507</v>
      </c>
      <c r="G1421" s="2330"/>
      <c r="H1421" s="2325">
        <v>7075</v>
      </c>
      <c r="I1421" s="2326">
        <v>952.77286782502904</v>
      </c>
      <c r="J1421" s="2331"/>
      <c r="K1421" s="2328">
        <v>7075</v>
      </c>
      <c r="L1421" s="2329">
        <v>104.145887986152</v>
      </c>
      <c r="M1421" s="2330"/>
      <c r="N1421" s="2325">
        <v>7075</v>
      </c>
      <c r="O1421" s="2326">
        <v>1597.9880765052101</v>
      </c>
      <c r="P1421" s="2331"/>
      <c r="Q1421" s="2328">
        <v>7075</v>
      </c>
      <c r="R1421" s="2329">
        <v>125.80006997967099</v>
      </c>
      <c r="S1421" s="2330"/>
      <c r="T1421" s="2325">
        <v>7075</v>
      </c>
      <c r="U1421" s="2326">
        <v>3562.3546315939702</v>
      </c>
      <c r="V1421" s="2331"/>
      <c r="W1421" s="2332">
        <v>7075</v>
      </c>
      <c r="X1421" s="2329">
        <v>178.28788373512899</v>
      </c>
      <c r="Y1421" s="2330"/>
      <c r="Z1421" s="2333">
        <v>7075</v>
      </c>
      <c r="AA1421" s="2326">
        <v>2236.46585045853</v>
      </c>
      <c r="AB1421" s="2331"/>
      <c r="AC1421" s="2332">
        <v>7075</v>
      </c>
      <c r="AD1421" s="2329">
        <v>142.69113806079699</v>
      </c>
      <c r="AE1421" s="2330"/>
      <c r="AF1421" s="2334">
        <v>7075</v>
      </c>
      <c r="AG1421" s="2335">
        <f t="shared" si="48"/>
        <v>1948.3159147501697</v>
      </c>
      <c r="AH1421" s="2336"/>
      <c r="AI1421" s="2334">
        <v>7075</v>
      </c>
      <c r="AJ1421" s="2337">
        <f t="shared" si="49"/>
        <v>135.1584245616512</v>
      </c>
    </row>
    <row r="1422" spans="2:36" x14ac:dyDescent="0.25">
      <c r="B1422" s="2325">
        <v>7080</v>
      </c>
      <c r="C1422" s="2326">
        <v>1391.9955402062201</v>
      </c>
      <c r="D1422" s="2327"/>
      <c r="E1422" s="2328">
        <v>7080</v>
      </c>
      <c r="F1422" s="2329">
        <v>124.86626129948399</v>
      </c>
      <c r="G1422" s="2330"/>
      <c r="H1422" s="2325">
        <v>7080</v>
      </c>
      <c r="I1422" s="2326">
        <v>952.76847134050797</v>
      </c>
      <c r="J1422" s="2331"/>
      <c r="K1422" s="2328">
        <v>7080</v>
      </c>
      <c r="L1422" s="2329">
        <v>104.145110953201</v>
      </c>
      <c r="M1422" s="2330"/>
      <c r="N1422" s="2325">
        <v>7080</v>
      </c>
      <c r="O1422" s="2326">
        <v>1597.98509487055</v>
      </c>
      <c r="P1422" s="2331"/>
      <c r="Q1422" s="2328">
        <v>7080</v>
      </c>
      <c r="R1422" s="2329">
        <v>125.79923628067399</v>
      </c>
      <c r="S1422" s="2330"/>
      <c r="T1422" s="2325">
        <v>7080</v>
      </c>
      <c r="U1422" s="2326">
        <v>3562.34517556746</v>
      </c>
      <c r="V1422" s="2331"/>
      <c r="W1422" s="2332">
        <v>7080</v>
      </c>
      <c r="X1422" s="2329">
        <v>178.28705684802901</v>
      </c>
      <c r="Y1422" s="2330"/>
      <c r="Z1422" s="2333">
        <v>7080</v>
      </c>
      <c r="AA1422" s="2326">
        <v>2236.5589289618401</v>
      </c>
      <c r="AB1422" s="2331"/>
      <c r="AC1422" s="2332">
        <v>7080</v>
      </c>
      <c r="AD1422" s="2329">
        <v>142.693069839191</v>
      </c>
      <c r="AE1422" s="2330"/>
      <c r="AF1422" s="2334">
        <v>7080</v>
      </c>
      <c r="AG1422" s="2335">
        <f t="shared" si="48"/>
        <v>1948.3306421893158</v>
      </c>
      <c r="AH1422" s="2336"/>
      <c r="AI1422" s="2334">
        <v>7080</v>
      </c>
      <c r="AJ1422" s="2337">
        <f t="shared" si="49"/>
        <v>135.15814704411579</v>
      </c>
    </row>
    <row r="1423" spans="2:36" x14ac:dyDescent="0.25">
      <c r="B1423" s="2325">
        <v>7085</v>
      </c>
      <c r="C1423" s="2326">
        <v>1391.9929330443299</v>
      </c>
      <c r="D1423" s="2327"/>
      <c r="E1423" s="2328">
        <v>7085</v>
      </c>
      <c r="F1423" s="2329">
        <v>124.86537955246099</v>
      </c>
      <c r="G1423" s="2330"/>
      <c r="H1423" s="2325">
        <v>7085</v>
      </c>
      <c r="I1423" s="2326">
        <v>952.76407485598702</v>
      </c>
      <c r="J1423" s="2331"/>
      <c r="K1423" s="2328">
        <v>7085</v>
      </c>
      <c r="L1423" s="2329">
        <v>104.14433392025001</v>
      </c>
      <c r="M1423" s="2330"/>
      <c r="N1423" s="2325">
        <v>7085</v>
      </c>
      <c r="O1423" s="2326">
        <v>1597.98211323589</v>
      </c>
      <c r="P1423" s="2331"/>
      <c r="Q1423" s="2328">
        <v>7085</v>
      </c>
      <c r="R1423" s="2329">
        <v>125.798402581677</v>
      </c>
      <c r="S1423" s="2330"/>
      <c r="T1423" s="2325">
        <v>7085</v>
      </c>
      <c r="U1423" s="2326">
        <v>3562.3357195409499</v>
      </c>
      <c r="V1423" s="2331"/>
      <c r="W1423" s="2332">
        <v>7085</v>
      </c>
      <c r="X1423" s="2329">
        <v>178.28622996092901</v>
      </c>
      <c r="Y1423" s="2330"/>
      <c r="Z1423" s="2333">
        <v>7085</v>
      </c>
      <c r="AA1423" s="2326">
        <v>2236.6520074651498</v>
      </c>
      <c r="AB1423" s="2331"/>
      <c r="AC1423" s="2332">
        <v>7085</v>
      </c>
      <c r="AD1423" s="2329">
        <v>142.69500161758501</v>
      </c>
      <c r="AE1423" s="2330"/>
      <c r="AF1423" s="2334">
        <v>7085</v>
      </c>
      <c r="AG1423" s="2335">
        <f t="shared" si="48"/>
        <v>1948.3453696284614</v>
      </c>
      <c r="AH1423" s="2336"/>
      <c r="AI1423" s="2334">
        <v>7085</v>
      </c>
      <c r="AJ1423" s="2337">
        <f t="shared" si="49"/>
        <v>135.15786952658041</v>
      </c>
    </row>
    <row r="1424" spans="2:36" x14ac:dyDescent="0.25">
      <c r="B1424" s="2325">
        <v>7090</v>
      </c>
      <c r="C1424" s="2326">
        <v>1391.9903258824399</v>
      </c>
      <c r="D1424" s="2327"/>
      <c r="E1424" s="2328">
        <v>7090</v>
      </c>
      <c r="F1424" s="2329">
        <v>124.86449780543801</v>
      </c>
      <c r="G1424" s="2330"/>
      <c r="H1424" s="2325">
        <v>7090</v>
      </c>
      <c r="I1424" s="2326">
        <v>952.75967837146595</v>
      </c>
      <c r="J1424" s="2331"/>
      <c r="K1424" s="2328">
        <v>7090</v>
      </c>
      <c r="L1424" s="2329">
        <v>104.143556887299</v>
      </c>
      <c r="M1424" s="2330"/>
      <c r="N1424" s="2325">
        <v>7090</v>
      </c>
      <c r="O1424" s="2326">
        <v>1597.9791316012299</v>
      </c>
      <c r="P1424" s="2331"/>
      <c r="Q1424" s="2328">
        <v>7090</v>
      </c>
      <c r="R1424" s="2329">
        <v>125.79756888268</v>
      </c>
      <c r="S1424" s="2330"/>
      <c r="T1424" s="2325">
        <v>7090</v>
      </c>
      <c r="U1424" s="2326">
        <v>3562.3262635144401</v>
      </c>
      <c r="V1424" s="2331"/>
      <c r="W1424" s="2332">
        <v>7090</v>
      </c>
      <c r="X1424" s="2329">
        <v>178.285403073829</v>
      </c>
      <c r="Y1424" s="2330"/>
      <c r="Z1424" s="2333">
        <v>7090</v>
      </c>
      <c r="AA1424" s="2326">
        <v>2236.74508596846</v>
      </c>
      <c r="AB1424" s="2331"/>
      <c r="AC1424" s="2332">
        <v>7090</v>
      </c>
      <c r="AD1424" s="2329">
        <v>142.69693339597899</v>
      </c>
      <c r="AE1424" s="2330"/>
      <c r="AF1424" s="2334">
        <v>7090</v>
      </c>
      <c r="AG1424" s="2335">
        <f t="shared" si="48"/>
        <v>1948.3600970676071</v>
      </c>
      <c r="AH1424" s="2336"/>
      <c r="AI1424" s="2334">
        <v>7090</v>
      </c>
      <c r="AJ1424" s="2337">
        <f t="shared" si="49"/>
        <v>135.157592009045</v>
      </c>
    </row>
    <row r="1425" spans="2:36" x14ac:dyDescent="0.25">
      <c r="B1425" s="2325">
        <v>7095</v>
      </c>
      <c r="C1425" s="2326">
        <v>1391.98771872055</v>
      </c>
      <c r="D1425" s="2327"/>
      <c r="E1425" s="2328">
        <v>7095</v>
      </c>
      <c r="F1425" s="2329">
        <v>124.863616058415</v>
      </c>
      <c r="G1425" s="2330"/>
      <c r="H1425" s="2325">
        <v>7095</v>
      </c>
      <c r="I1425" s="2326">
        <v>952.755281886945</v>
      </c>
      <c r="J1425" s="2331"/>
      <c r="K1425" s="2328">
        <v>7095</v>
      </c>
      <c r="L1425" s="2329">
        <v>104.14277985434801</v>
      </c>
      <c r="M1425" s="2330"/>
      <c r="N1425" s="2325">
        <v>7095</v>
      </c>
      <c r="O1425" s="2326">
        <v>1597.9761499665699</v>
      </c>
      <c r="P1425" s="2331"/>
      <c r="Q1425" s="2328">
        <v>7095</v>
      </c>
      <c r="R1425" s="2329">
        <v>125.796735183683</v>
      </c>
      <c r="S1425" s="2330"/>
      <c r="T1425" s="2325">
        <v>7095</v>
      </c>
      <c r="U1425" s="2326">
        <v>3562.31680748793</v>
      </c>
      <c r="V1425" s="2331"/>
      <c r="W1425" s="2332">
        <v>7095</v>
      </c>
      <c r="X1425" s="2329">
        <v>178.284576186729</v>
      </c>
      <c r="Y1425" s="2330"/>
      <c r="Z1425" s="2333">
        <v>7095</v>
      </c>
      <c r="AA1425" s="2326">
        <v>2236.8381644717701</v>
      </c>
      <c r="AB1425" s="2331"/>
      <c r="AC1425" s="2332">
        <v>7095</v>
      </c>
      <c r="AD1425" s="2329">
        <v>142.698865174373</v>
      </c>
      <c r="AE1425" s="2330"/>
      <c r="AF1425" s="2334">
        <v>7095</v>
      </c>
      <c r="AG1425" s="2335">
        <f t="shared" si="48"/>
        <v>1948.3748245067532</v>
      </c>
      <c r="AH1425" s="2336"/>
      <c r="AI1425" s="2334">
        <v>7095</v>
      </c>
      <c r="AJ1425" s="2337">
        <f t="shared" si="49"/>
        <v>135.15731449150957</v>
      </c>
    </row>
    <row r="1426" spans="2:36" x14ac:dyDescent="0.25">
      <c r="B1426" s="2325">
        <v>7100</v>
      </c>
      <c r="C1426" s="2326">
        <v>1391.98511155866</v>
      </c>
      <c r="D1426" s="2327"/>
      <c r="E1426" s="2328">
        <v>7100</v>
      </c>
      <c r="F1426" s="2329">
        <v>124.862734311392</v>
      </c>
      <c r="G1426" s="2330"/>
      <c r="H1426" s="2325">
        <v>7100</v>
      </c>
      <c r="I1426" s="2326">
        <v>952.75088540242405</v>
      </c>
      <c r="J1426" s="2331"/>
      <c r="K1426" s="2328">
        <v>7100</v>
      </c>
      <c r="L1426" s="2329">
        <v>104.142002821397</v>
      </c>
      <c r="M1426" s="2330"/>
      <c r="N1426" s="2325">
        <v>7100</v>
      </c>
      <c r="O1426" s="2326">
        <v>1597.9731683319101</v>
      </c>
      <c r="P1426" s="2331"/>
      <c r="Q1426" s="2328">
        <v>7100</v>
      </c>
      <c r="R1426" s="2329">
        <v>125.795901484686</v>
      </c>
      <c r="S1426" s="2330"/>
      <c r="T1426" s="2325">
        <v>7100</v>
      </c>
      <c r="U1426" s="2326">
        <v>3562.3073514614198</v>
      </c>
      <c r="V1426" s="2331"/>
      <c r="W1426" s="2332">
        <v>7100</v>
      </c>
      <c r="X1426" s="2329">
        <v>178.28374929962899</v>
      </c>
      <c r="Y1426" s="2330"/>
      <c r="Z1426" s="2333">
        <v>7100</v>
      </c>
      <c r="AA1426" s="2326">
        <v>2236.9312429750798</v>
      </c>
      <c r="AB1426" s="2331"/>
      <c r="AC1426" s="2332">
        <v>7100</v>
      </c>
      <c r="AD1426" s="2329">
        <v>142.70079695276701</v>
      </c>
      <c r="AE1426" s="2330"/>
      <c r="AF1426" s="2334">
        <v>7100</v>
      </c>
      <c r="AG1426" s="2335">
        <f t="shared" si="48"/>
        <v>1948.3895519458988</v>
      </c>
      <c r="AH1426" s="2336"/>
      <c r="AI1426" s="2334">
        <v>7100</v>
      </c>
      <c r="AJ1426" s="2337">
        <f t="shared" si="49"/>
        <v>135.15703697397421</v>
      </c>
    </row>
    <row r="1427" spans="2:36" x14ac:dyDescent="0.25">
      <c r="B1427" s="2325">
        <v>7105</v>
      </c>
      <c r="C1427" s="2326">
        <v>1391.9825043967701</v>
      </c>
      <c r="D1427" s="2327"/>
      <c r="E1427" s="2328">
        <v>7105</v>
      </c>
      <c r="F1427" s="2329">
        <v>124.861852564369</v>
      </c>
      <c r="G1427" s="2330"/>
      <c r="H1427" s="2325">
        <v>7105</v>
      </c>
      <c r="I1427" s="2326">
        <v>952.74648891790298</v>
      </c>
      <c r="J1427" s="2331"/>
      <c r="K1427" s="2328">
        <v>7105</v>
      </c>
      <c r="L1427" s="2329">
        <v>104.14122578844599</v>
      </c>
      <c r="M1427" s="2330"/>
      <c r="N1427" s="2325">
        <v>7105</v>
      </c>
      <c r="O1427" s="2326">
        <v>1597.97018669725</v>
      </c>
      <c r="P1427" s="2331"/>
      <c r="Q1427" s="2328">
        <v>7105</v>
      </c>
      <c r="R1427" s="2329">
        <v>125.795067785689</v>
      </c>
      <c r="S1427" s="2330"/>
      <c r="T1427" s="2325">
        <v>7105</v>
      </c>
      <c r="U1427" s="2326">
        <v>3562.2978954349101</v>
      </c>
      <c r="V1427" s="2331"/>
      <c r="W1427" s="2332">
        <v>7105</v>
      </c>
      <c r="X1427" s="2329">
        <v>178.28292241252899</v>
      </c>
      <c r="Y1427" s="2330"/>
      <c r="Z1427" s="2333">
        <v>7105</v>
      </c>
      <c r="AA1427" s="2326">
        <v>2237.02432147839</v>
      </c>
      <c r="AB1427" s="2331"/>
      <c r="AC1427" s="2332">
        <v>7105</v>
      </c>
      <c r="AD1427" s="2329">
        <v>142.70272873116099</v>
      </c>
      <c r="AE1427" s="2330"/>
      <c r="AF1427" s="2334">
        <v>7105</v>
      </c>
      <c r="AG1427" s="2335">
        <f t="shared" si="48"/>
        <v>1948.4042793850447</v>
      </c>
      <c r="AH1427" s="2336"/>
      <c r="AI1427" s="2334">
        <v>7105</v>
      </c>
      <c r="AJ1427" s="2337">
        <f t="shared" si="49"/>
        <v>135.15675945643881</v>
      </c>
    </row>
    <row r="1428" spans="2:36" x14ac:dyDescent="0.25">
      <c r="B1428" s="2325">
        <v>7110</v>
      </c>
      <c r="C1428" s="2326">
        <v>1391.9798972348799</v>
      </c>
      <c r="D1428" s="2327"/>
      <c r="E1428" s="2328">
        <v>7110</v>
      </c>
      <c r="F1428" s="2329">
        <v>124.860970817346</v>
      </c>
      <c r="G1428" s="2330"/>
      <c r="H1428" s="2325">
        <v>7110</v>
      </c>
      <c r="I1428" s="2326">
        <v>952.74209243338203</v>
      </c>
      <c r="J1428" s="2331"/>
      <c r="K1428" s="2328">
        <v>7110</v>
      </c>
      <c r="L1428" s="2329">
        <v>104.140448755495</v>
      </c>
      <c r="M1428" s="2330"/>
      <c r="N1428" s="2325">
        <v>7110</v>
      </c>
      <c r="O1428" s="2326">
        <v>1597.96720506258</v>
      </c>
      <c r="P1428" s="2331"/>
      <c r="Q1428" s="2328">
        <v>7110</v>
      </c>
      <c r="R1428" s="2329">
        <v>125.794234086692</v>
      </c>
      <c r="S1428" s="2330"/>
      <c r="T1428" s="2325">
        <v>7110</v>
      </c>
      <c r="U1428" s="2326">
        <v>3562.2884394083999</v>
      </c>
      <c r="V1428" s="2331"/>
      <c r="W1428" s="2332">
        <v>7110</v>
      </c>
      <c r="X1428" s="2329">
        <v>178.28209552542901</v>
      </c>
      <c r="Y1428" s="2330"/>
      <c r="Z1428" s="2333">
        <v>7110</v>
      </c>
      <c r="AA1428" s="2326">
        <v>2237.1173999817001</v>
      </c>
      <c r="AB1428" s="2331"/>
      <c r="AC1428" s="2332">
        <v>7110</v>
      </c>
      <c r="AD1428" s="2329">
        <v>142.704660509555</v>
      </c>
      <c r="AE1428" s="2330"/>
      <c r="AF1428" s="2334">
        <v>7110</v>
      </c>
      <c r="AG1428" s="2335">
        <f t="shared" si="48"/>
        <v>1948.4190068241885</v>
      </c>
      <c r="AH1428" s="2336"/>
      <c r="AI1428" s="2334">
        <v>7110</v>
      </c>
      <c r="AJ1428" s="2337">
        <f t="shared" si="49"/>
        <v>135.1564819389034</v>
      </c>
    </row>
    <row r="1429" spans="2:36" x14ac:dyDescent="0.25">
      <c r="B1429" s="2325">
        <v>7115</v>
      </c>
      <c r="C1429" s="2326">
        <v>1391.9772900729899</v>
      </c>
      <c r="D1429" s="2327"/>
      <c r="E1429" s="2328">
        <v>7115</v>
      </c>
      <c r="F1429" s="2329">
        <v>124.860089070323</v>
      </c>
      <c r="G1429" s="2330"/>
      <c r="H1429" s="2325">
        <v>7115</v>
      </c>
      <c r="I1429" s="2326">
        <v>952.73769594886198</v>
      </c>
      <c r="J1429" s="2331"/>
      <c r="K1429" s="2328">
        <v>7115</v>
      </c>
      <c r="L1429" s="2329">
        <v>104.13967172254399</v>
      </c>
      <c r="M1429" s="2330"/>
      <c r="N1429" s="2325">
        <v>7115</v>
      </c>
      <c r="O1429" s="2326">
        <v>1597.9642234279199</v>
      </c>
      <c r="P1429" s="2331"/>
      <c r="Q1429" s="2328">
        <v>7115</v>
      </c>
      <c r="R1429" s="2329">
        <v>125.793400387695</v>
      </c>
      <c r="S1429" s="2330"/>
      <c r="T1429" s="2325">
        <v>7115</v>
      </c>
      <c r="U1429" s="2326">
        <v>3562.2789833818902</v>
      </c>
      <c r="V1429" s="2331"/>
      <c r="W1429" s="2332">
        <v>7115</v>
      </c>
      <c r="X1429" s="2329">
        <v>178.28126863832901</v>
      </c>
      <c r="Y1429" s="2330"/>
      <c r="Z1429" s="2333">
        <v>7115</v>
      </c>
      <c r="AA1429" s="2326">
        <v>2237.2104784850098</v>
      </c>
      <c r="AB1429" s="2331"/>
      <c r="AC1429" s="2332">
        <v>7115</v>
      </c>
      <c r="AD1429" s="2329">
        <v>142.70659228794901</v>
      </c>
      <c r="AE1429" s="2330"/>
      <c r="AF1429" s="2334">
        <v>7115</v>
      </c>
      <c r="AG1429" s="2335">
        <f t="shared" si="48"/>
        <v>1948.4337342633341</v>
      </c>
      <c r="AH1429" s="2336"/>
      <c r="AI1429" s="2334">
        <v>7115</v>
      </c>
      <c r="AJ1429" s="2337">
        <f t="shared" si="49"/>
        <v>135.15620442136799</v>
      </c>
    </row>
    <row r="1430" spans="2:36" x14ac:dyDescent="0.25">
      <c r="B1430" s="2325">
        <v>7120</v>
      </c>
      <c r="C1430" s="2326">
        <v>1391.9746829111</v>
      </c>
      <c r="D1430" s="2327"/>
      <c r="E1430" s="2328">
        <v>7120</v>
      </c>
      <c r="F1430" s="2329">
        <v>124.8592073233</v>
      </c>
      <c r="G1430" s="2330"/>
      <c r="H1430" s="2325">
        <v>7120</v>
      </c>
      <c r="I1430" s="2326">
        <v>952.73329946434103</v>
      </c>
      <c r="J1430" s="2331"/>
      <c r="K1430" s="2328">
        <v>7120</v>
      </c>
      <c r="L1430" s="2329">
        <v>104.138894689593</v>
      </c>
      <c r="M1430" s="2330"/>
      <c r="N1430" s="2325">
        <v>7120</v>
      </c>
      <c r="O1430" s="2326">
        <v>1597.9612417932599</v>
      </c>
      <c r="P1430" s="2331"/>
      <c r="Q1430" s="2328">
        <v>7120</v>
      </c>
      <c r="R1430" s="2329">
        <v>125.792566688698</v>
      </c>
      <c r="S1430" s="2330"/>
      <c r="T1430" s="2325">
        <v>7120</v>
      </c>
      <c r="U1430" s="2326">
        <v>3562.26952735538</v>
      </c>
      <c r="V1430" s="2331"/>
      <c r="W1430" s="2332">
        <v>7120</v>
      </c>
      <c r="X1430" s="2329">
        <v>178.28044175122901</v>
      </c>
      <c r="Y1430" s="2330"/>
      <c r="Z1430" s="2333">
        <v>7120</v>
      </c>
      <c r="AA1430" s="2326">
        <v>2237.30355698832</v>
      </c>
      <c r="AB1430" s="2331"/>
      <c r="AC1430" s="2332">
        <v>7120</v>
      </c>
      <c r="AD1430" s="2329">
        <v>142.70852406634299</v>
      </c>
      <c r="AE1430" s="2330"/>
      <c r="AF1430" s="2334">
        <v>7120</v>
      </c>
      <c r="AG1430" s="2335">
        <f t="shared" si="48"/>
        <v>1948.4484617024802</v>
      </c>
      <c r="AH1430" s="2336"/>
      <c r="AI1430" s="2334">
        <v>7120</v>
      </c>
      <c r="AJ1430" s="2337">
        <f t="shared" si="49"/>
        <v>135.15592690383261</v>
      </c>
    </row>
    <row r="1431" spans="2:36" x14ac:dyDescent="0.25">
      <c r="B1431" s="2325">
        <v>7125</v>
      </c>
      <c r="C1431" s="2326">
        <v>1391.97207574921</v>
      </c>
      <c r="D1431" s="2327"/>
      <c r="E1431" s="2328">
        <v>7125</v>
      </c>
      <c r="F1431" s="2329">
        <v>124.858325576277</v>
      </c>
      <c r="G1431" s="2330"/>
      <c r="H1431" s="2325">
        <v>7125</v>
      </c>
      <c r="I1431" s="2326">
        <v>952.72890297981996</v>
      </c>
      <c r="J1431" s="2331"/>
      <c r="K1431" s="2328">
        <v>7125</v>
      </c>
      <c r="L1431" s="2329">
        <v>104.138117656642</v>
      </c>
      <c r="M1431" s="2330"/>
      <c r="N1431" s="2325">
        <v>7125</v>
      </c>
      <c r="O1431" s="2326">
        <v>1597.9582601586001</v>
      </c>
      <c r="P1431" s="2331"/>
      <c r="Q1431" s="2328">
        <v>7125</v>
      </c>
      <c r="R1431" s="2329">
        <v>125.791732989701</v>
      </c>
      <c r="S1431" s="2330"/>
      <c r="T1431" s="2325">
        <v>7125</v>
      </c>
      <c r="U1431" s="2326">
        <v>3562.2600713288698</v>
      </c>
      <c r="V1431" s="2331"/>
      <c r="W1431" s="2332">
        <v>7125</v>
      </c>
      <c r="X1431" s="2329">
        <v>178.279614864129</v>
      </c>
      <c r="Y1431" s="2330"/>
      <c r="Z1431" s="2333">
        <v>7125</v>
      </c>
      <c r="AA1431" s="2326">
        <v>2237.3966354916301</v>
      </c>
      <c r="AB1431" s="2331"/>
      <c r="AC1431" s="2332">
        <v>7125</v>
      </c>
      <c r="AD1431" s="2329">
        <v>142.710455844737</v>
      </c>
      <c r="AE1431" s="2330"/>
      <c r="AF1431" s="2334">
        <v>7125</v>
      </c>
      <c r="AG1431" s="2335">
        <f t="shared" ref="AG1431:AG1494" si="50">AVERAGE(C1431,I1431,O1431,U1431,AA1431)</f>
        <v>1948.4631891416259</v>
      </c>
      <c r="AH1431" s="2336"/>
      <c r="AI1431" s="2334">
        <v>7125</v>
      </c>
      <c r="AJ1431" s="2337">
        <f t="shared" ref="AJ1431:AJ1494" si="51">AVERAGE(F1431,L1431,R1431,X1431,AD1431)</f>
        <v>135.1556493862972</v>
      </c>
    </row>
    <row r="1432" spans="2:36" x14ac:dyDescent="0.25">
      <c r="B1432" s="2325">
        <v>7130</v>
      </c>
      <c r="C1432" s="2326">
        <v>1391.9694685873201</v>
      </c>
      <c r="D1432" s="2327"/>
      <c r="E1432" s="2328">
        <v>7130</v>
      </c>
      <c r="F1432" s="2329">
        <v>124.857443829254</v>
      </c>
      <c r="G1432" s="2330"/>
      <c r="H1432" s="2325">
        <v>7130</v>
      </c>
      <c r="I1432" s="2326">
        <v>952.72450649529901</v>
      </c>
      <c r="J1432" s="2331"/>
      <c r="K1432" s="2328">
        <v>7130</v>
      </c>
      <c r="L1432" s="2329">
        <v>104.137340623691</v>
      </c>
      <c r="M1432" s="2330"/>
      <c r="N1432" s="2325">
        <v>7130</v>
      </c>
      <c r="O1432" s="2326">
        <v>1597.95527852394</v>
      </c>
      <c r="P1432" s="2331"/>
      <c r="Q1432" s="2328">
        <v>7130</v>
      </c>
      <c r="R1432" s="2329">
        <v>125.790899290704</v>
      </c>
      <c r="S1432" s="2330"/>
      <c r="T1432" s="2325">
        <v>7130</v>
      </c>
      <c r="U1432" s="2326">
        <v>3562.2506153023601</v>
      </c>
      <c r="V1432" s="2331"/>
      <c r="W1432" s="2332">
        <v>7130</v>
      </c>
      <c r="X1432" s="2329">
        <v>178.278787977029</v>
      </c>
      <c r="Y1432" s="2330"/>
      <c r="Z1432" s="2333">
        <v>7130</v>
      </c>
      <c r="AA1432" s="2326">
        <v>2237.4897139949398</v>
      </c>
      <c r="AB1432" s="2331"/>
      <c r="AC1432" s="2332">
        <v>7130</v>
      </c>
      <c r="AD1432" s="2329">
        <v>142.71238762313101</v>
      </c>
      <c r="AE1432" s="2330"/>
      <c r="AF1432" s="2334">
        <v>7130</v>
      </c>
      <c r="AG1432" s="2335">
        <f t="shared" si="50"/>
        <v>1948.4779165807718</v>
      </c>
      <c r="AH1432" s="2336"/>
      <c r="AI1432" s="2334">
        <v>7130</v>
      </c>
      <c r="AJ1432" s="2337">
        <f t="shared" si="51"/>
        <v>135.15537186876179</v>
      </c>
    </row>
    <row r="1433" spans="2:36" x14ac:dyDescent="0.25">
      <c r="B1433" s="2325">
        <v>7135</v>
      </c>
      <c r="C1433" s="2326">
        <v>1391.9668614254299</v>
      </c>
      <c r="D1433" s="2327"/>
      <c r="E1433" s="2328">
        <v>7135</v>
      </c>
      <c r="F1433" s="2329">
        <v>124.85656208223099</v>
      </c>
      <c r="G1433" s="2330"/>
      <c r="H1433" s="2325">
        <v>7135</v>
      </c>
      <c r="I1433" s="2326">
        <v>952.72011001077794</v>
      </c>
      <c r="J1433" s="2331"/>
      <c r="K1433" s="2328">
        <v>7135</v>
      </c>
      <c r="L1433" s="2329">
        <v>104.13656359074</v>
      </c>
      <c r="M1433" s="2330"/>
      <c r="N1433" s="2325">
        <v>7135</v>
      </c>
      <c r="O1433" s="2326">
        <v>1597.95229688928</v>
      </c>
      <c r="P1433" s="2331"/>
      <c r="Q1433" s="2328">
        <v>7135</v>
      </c>
      <c r="R1433" s="2329">
        <v>125.79006559170701</v>
      </c>
      <c r="S1433" s="2330"/>
      <c r="T1433" s="2325">
        <v>7135</v>
      </c>
      <c r="U1433" s="2326">
        <v>3562.2411592758499</v>
      </c>
      <c r="V1433" s="2331"/>
      <c r="W1433" s="2332">
        <v>7135</v>
      </c>
      <c r="X1433" s="2329">
        <v>178.27796108992899</v>
      </c>
      <c r="Y1433" s="2330"/>
      <c r="Z1433" s="2333">
        <v>7135</v>
      </c>
      <c r="AA1433" s="2326">
        <v>2237.58279249825</v>
      </c>
      <c r="AB1433" s="2331"/>
      <c r="AC1433" s="2332">
        <v>7135</v>
      </c>
      <c r="AD1433" s="2329">
        <v>142.71431940152499</v>
      </c>
      <c r="AE1433" s="2330"/>
      <c r="AF1433" s="2334">
        <v>7135</v>
      </c>
      <c r="AG1433" s="2335">
        <f t="shared" si="50"/>
        <v>1948.4926440199174</v>
      </c>
      <c r="AH1433" s="2336"/>
      <c r="AI1433" s="2334">
        <v>7135</v>
      </c>
      <c r="AJ1433" s="2337">
        <f t="shared" si="51"/>
        <v>135.15509435122641</v>
      </c>
    </row>
    <row r="1434" spans="2:36" x14ac:dyDescent="0.25">
      <c r="B1434" s="2325">
        <v>7140</v>
      </c>
      <c r="C1434" s="2326">
        <v>1391.9642542635399</v>
      </c>
      <c r="D1434" s="2327"/>
      <c r="E1434" s="2328">
        <v>7140</v>
      </c>
      <c r="F1434" s="2329">
        <v>124.85568033520801</v>
      </c>
      <c r="G1434" s="2330"/>
      <c r="H1434" s="2325">
        <v>7140</v>
      </c>
      <c r="I1434" s="2326">
        <v>952.71571352625699</v>
      </c>
      <c r="J1434" s="2331"/>
      <c r="K1434" s="2328">
        <v>7140</v>
      </c>
      <c r="L1434" s="2329">
        <v>104.135786557789</v>
      </c>
      <c r="M1434" s="2330"/>
      <c r="N1434" s="2325">
        <v>7140</v>
      </c>
      <c r="O1434" s="2326">
        <v>1597.9493152546199</v>
      </c>
      <c r="P1434" s="2331"/>
      <c r="Q1434" s="2328">
        <v>7140</v>
      </c>
      <c r="R1434" s="2329">
        <v>125.78923189271001</v>
      </c>
      <c r="S1434" s="2330"/>
      <c r="T1434" s="2325">
        <v>7140</v>
      </c>
      <c r="U1434" s="2326">
        <v>3562.2317032493402</v>
      </c>
      <c r="V1434" s="2331"/>
      <c r="W1434" s="2332">
        <v>7140</v>
      </c>
      <c r="X1434" s="2329">
        <v>178.27713420282899</v>
      </c>
      <c r="Y1434" s="2330"/>
      <c r="Z1434" s="2333">
        <v>7140</v>
      </c>
      <c r="AA1434" s="2326">
        <v>2237.6758710015602</v>
      </c>
      <c r="AB1434" s="2331"/>
      <c r="AC1434" s="2332">
        <v>7140</v>
      </c>
      <c r="AD1434" s="2329">
        <v>142.716251179919</v>
      </c>
      <c r="AE1434" s="2330"/>
      <c r="AF1434" s="2334">
        <v>7140</v>
      </c>
      <c r="AG1434" s="2335">
        <f t="shared" si="50"/>
        <v>1948.5073714590635</v>
      </c>
      <c r="AH1434" s="2336"/>
      <c r="AI1434" s="2334">
        <v>7140</v>
      </c>
      <c r="AJ1434" s="2337">
        <f t="shared" si="51"/>
        <v>135.154816833691</v>
      </c>
    </row>
    <row r="1435" spans="2:36" x14ac:dyDescent="0.25">
      <c r="B1435" s="2325">
        <v>7145</v>
      </c>
      <c r="C1435" s="2326">
        <v>1391.96164710165</v>
      </c>
      <c r="D1435" s="2327"/>
      <c r="E1435" s="2328">
        <v>7145</v>
      </c>
      <c r="F1435" s="2329">
        <v>124.85479858818501</v>
      </c>
      <c r="G1435" s="2330"/>
      <c r="H1435" s="2325">
        <v>7145</v>
      </c>
      <c r="I1435" s="2326">
        <v>952.71131704173604</v>
      </c>
      <c r="J1435" s="2331"/>
      <c r="K1435" s="2328">
        <v>7145</v>
      </c>
      <c r="L1435" s="2329">
        <v>104.135009524838</v>
      </c>
      <c r="M1435" s="2330"/>
      <c r="N1435" s="2325">
        <v>7145</v>
      </c>
      <c r="O1435" s="2326">
        <v>1597.9463336199599</v>
      </c>
      <c r="P1435" s="2331"/>
      <c r="Q1435" s="2328">
        <v>7145</v>
      </c>
      <c r="R1435" s="2329">
        <v>125.78839819371299</v>
      </c>
      <c r="S1435" s="2330"/>
      <c r="T1435" s="2325">
        <v>7145</v>
      </c>
      <c r="U1435" s="2326">
        <v>3562.22224722283</v>
      </c>
      <c r="V1435" s="2331"/>
      <c r="W1435" s="2332">
        <v>7145</v>
      </c>
      <c r="X1435" s="2329">
        <v>178.27630731572901</v>
      </c>
      <c r="Y1435" s="2330"/>
      <c r="Z1435" s="2333">
        <v>7145</v>
      </c>
      <c r="AA1435" s="2326">
        <v>2237.7689495048699</v>
      </c>
      <c r="AB1435" s="2331"/>
      <c r="AC1435" s="2332">
        <v>7145</v>
      </c>
      <c r="AD1435" s="2329">
        <v>142.71818295831301</v>
      </c>
      <c r="AE1435" s="2330"/>
      <c r="AF1435" s="2334">
        <v>7145</v>
      </c>
      <c r="AG1435" s="2335">
        <f t="shared" si="50"/>
        <v>1948.5220988982087</v>
      </c>
      <c r="AH1435" s="2336"/>
      <c r="AI1435" s="2334">
        <v>7145</v>
      </c>
      <c r="AJ1435" s="2337">
        <f t="shared" si="51"/>
        <v>135.15453931615562</v>
      </c>
    </row>
    <row r="1436" spans="2:36" x14ac:dyDescent="0.25">
      <c r="B1436" s="2325">
        <v>7150</v>
      </c>
      <c r="C1436" s="2326">
        <v>1391.95903993976</v>
      </c>
      <c r="D1436" s="2327"/>
      <c r="E1436" s="2328">
        <v>7150</v>
      </c>
      <c r="F1436" s="2329">
        <v>124.853916841162</v>
      </c>
      <c r="G1436" s="2330"/>
      <c r="H1436" s="2325">
        <v>7150</v>
      </c>
      <c r="I1436" s="2326">
        <v>952.70692055721497</v>
      </c>
      <c r="J1436" s="2331"/>
      <c r="K1436" s="2328">
        <v>7150</v>
      </c>
      <c r="L1436" s="2329">
        <v>104.134232491887</v>
      </c>
      <c r="M1436" s="2330"/>
      <c r="N1436" s="2325">
        <v>7150</v>
      </c>
      <c r="O1436" s="2326">
        <v>1597.9433519853001</v>
      </c>
      <c r="P1436" s="2331"/>
      <c r="Q1436" s="2328">
        <v>7150</v>
      </c>
      <c r="R1436" s="2329">
        <v>125.78756449471599</v>
      </c>
      <c r="S1436" s="2330"/>
      <c r="T1436" s="2325">
        <v>7150</v>
      </c>
      <c r="U1436" s="2326">
        <v>3562.2127911963198</v>
      </c>
      <c r="V1436" s="2331"/>
      <c r="W1436" s="2332">
        <v>7150</v>
      </c>
      <c r="X1436" s="2329">
        <v>178.27548042862901</v>
      </c>
      <c r="Y1436" s="2330"/>
      <c r="Z1436" s="2333">
        <v>7150</v>
      </c>
      <c r="AA1436" s="2326">
        <v>2237.86202800818</v>
      </c>
      <c r="AB1436" s="2331"/>
      <c r="AC1436" s="2332">
        <v>7150</v>
      </c>
      <c r="AD1436" s="2329">
        <v>142.72011473670699</v>
      </c>
      <c r="AE1436" s="2330"/>
      <c r="AF1436" s="2334">
        <v>7150</v>
      </c>
      <c r="AG1436" s="2335">
        <f t="shared" si="50"/>
        <v>1948.5368263373548</v>
      </c>
      <c r="AH1436" s="2336"/>
      <c r="AI1436" s="2334">
        <v>7150</v>
      </c>
      <c r="AJ1436" s="2337">
        <f t="shared" si="51"/>
        <v>135.15426179862021</v>
      </c>
    </row>
    <row r="1437" spans="2:36" x14ac:dyDescent="0.25">
      <c r="B1437" s="2325">
        <v>7155</v>
      </c>
      <c r="C1437" s="2326">
        <v>1391.9564327778701</v>
      </c>
      <c r="D1437" s="2327"/>
      <c r="E1437" s="2328">
        <v>7155</v>
      </c>
      <c r="F1437" s="2329">
        <v>124.853035094139</v>
      </c>
      <c r="G1437" s="2330"/>
      <c r="H1437" s="2325">
        <v>7155</v>
      </c>
      <c r="I1437" s="2326">
        <v>952.70252407269402</v>
      </c>
      <c r="J1437" s="2331"/>
      <c r="K1437" s="2328">
        <v>7155</v>
      </c>
      <c r="L1437" s="2329">
        <v>104.133455458936</v>
      </c>
      <c r="M1437" s="2330"/>
      <c r="N1437" s="2325">
        <v>7155</v>
      </c>
      <c r="O1437" s="2326">
        <v>1597.94037035064</v>
      </c>
      <c r="P1437" s="2331"/>
      <c r="Q1437" s="2328">
        <v>7155</v>
      </c>
      <c r="R1437" s="2329">
        <v>125.786730795719</v>
      </c>
      <c r="S1437" s="2330"/>
      <c r="T1437" s="2325">
        <v>7155</v>
      </c>
      <c r="U1437" s="2326">
        <v>3562.2033351698101</v>
      </c>
      <c r="V1437" s="2331"/>
      <c r="W1437" s="2332">
        <v>7155</v>
      </c>
      <c r="X1437" s="2329">
        <v>178.27465354152901</v>
      </c>
      <c r="Y1437" s="2330"/>
      <c r="Z1437" s="2333">
        <v>7155</v>
      </c>
      <c r="AA1437" s="2326">
        <v>2237.9551065114902</v>
      </c>
      <c r="AB1437" s="2331"/>
      <c r="AC1437" s="2332">
        <v>7155</v>
      </c>
      <c r="AD1437" s="2329">
        <v>142.722046515101</v>
      </c>
      <c r="AE1437" s="2330"/>
      <c r="AF1437" s="2334">
        <v>7155</v>
      </c>
      <c r="AG1437" s="2335">
        <f t="shared" si="50"/>
        <v>1948.5515537765009</v>
      </c>
      <c r="AH1437" s="2336"/>
      <c r="AI1437" s="2334">
        <v>7155</v>
      </c>
      <c r="AJ1437" s="2337">
        <f t="shared" si="51"/>
        <v>135.15398428108477</v>
      </c>
    </row>
    <row r="1438" spans="2:36" x14ac:dyDescent="0.25">
      <c r="B1438" s="2325">
        <v>7160</v>
      </c>
      <c r="C1438" s="2326">
        <v>1391.9538256159799</v>
      </c>
      <c r="D1438" s="2327"/>
      <c r="E1438" s="2328">
        <v>7160</v>
      </c>
      <c r="F1438" s="2329">
        <v>124.852153347116</v>
      </c>
      <c r="G1438" s="2330"/>
      <c r="H1438" s="2325">
        <v>7160</v>
      </c>
      <c r="I1438" s="2326">
        <v>952.69812758817295</v>
      </c>
      <c r="J1438" s="2331"/>
      <c r="K1438" s="2328">
        <v>7160</v>
      </c>
      <c r="L1438" s="2329">
        <v>104.13267842598501</v>
      </c>
      <c r="M1438" s="2330"/>
      <c r="N1438" s="2325">
        <v>7160</v>
      </c>
      <c r="O1438" s="2326">
        <v>1597.93738871598</v>
      </c>
      <c r="P1438" s="2331"/>
      <c r="Q1438" s="2328">
        <v>7160</v>
      </c>
      <c r="R1438" s="2329">
        <v>125.785897096722</v>
      </c>
      <c r="S1438" s="2330"/>
      <c r="T1438" s="2325">
        <v>7160</v>
      </c>
      <c r="U1438" s="2326">
        <v>3562.1938791432999</v>
      </c>
      <c r="V1438" s="2331"/>
      <c r="W1438" s="2332">
        <v>7160</v>
      </c>
      <c r="X1438" s="2329">
        <v>178.273826654429</v>
      </c>
      <c r="Y1438" s="2330"/>
      <c r="Z1438" s="2333">
        <v>7160</v>
      </c>
      <c r="AA1438" s="2326">
        <v>2238.0481850147999</v>
      </c>
      <c r="AB1438" s="2331"/>
      <c r="AC1438" s="2332">
        <v>7160</v>
      </c>
      <c r="AD1438" s="2329">
        <v>142.72397829349501</v>
      </c>
      <c r="AE1438" s="2330"/>
      <c r="AF1438" s="2334">
        <v>7160</v>
      </c>
      <c r="AG1438" s="2335">
        <f t="shared" si="50"/>
        <v>1948.5662812156465</v>
      </c>
      <c r="AH1438" s="2336"/>
      <c r="AI1438" s="2334">
        <v>7160</v>
      </c>
      <c r="AJ1438" s="2337">
        <f t="shared" si="51"/>
        <v>135.15370676354942</v>
      </c>
    </row>
    <row r="1439" spans="2:36" x14ac:dyDescent="0.25">
      <c r="B1439" s="2325">
        <v>7165</v>
      </c>
      <c r="C1439" s="2326">
        <v>1391.9512184540899</v>
      </c>
      <c r="D1439" s="2327"/>
      <c r="E1439" s="2328">
        <v>7165</v>
      </c>
      <c r="F1439" s="2329">
        <v>124.851271600093</v>
      </c>
      <c r="G1439" s="2330"/>
      <c r="H1439" s="2325">
        <v>7165</v>
      </c>
      <c r="I1439" s="2326">
        <v>952.693731103652</v>
      </c>
      <c r="J1439" s="2331"/>
      <c r="K1439" s="2328">
        <v>7165</v>
      </c>
      <c r="L1439" s="2329">
        <v>104.131901393034</v>
      </c>
      <c r="M1439" s="2330"/>
      <c r="N1439" s="2325">
        <v>7165</v>
      </c>
      <c r="O1439" s="2326">
        <v>1597.9344070813199</v>
      </c>
      <c r="P1439" s="2331"/>
      <c r="Q1439" s="2328">
        <v>7165</v>
      </c>
      <c r="R1439" s="2329">
        <v>125.785063397725</v>
      </c>
      <c r="S1439" s="2330"/>
      <c r="T1439" s="2325">
        <v>7165</v>
      </c>
      <c r="U1439" s="2326">
        <v>3562.1844231167902</v>
      </c>
      <c r="V1439" s="2331"/>
      <c r="W1439" s="2332">
        <v>7165</v>
      </c>
      <c r="X1439" s="2329">
        <v>178.272999767329</v>
      </c>
      <c r="Y1439" s="2330"/>
      <c r="Z1439" s="2333">
        <v>7165</v>
      </c>
      <c r="AA1439" s="2326">
        <v>2238.14126351811</v>
      </c>
      <c r="AB1439" s="2331"/>
      <c r="AC1439" s="2332">
        <v>7165</v>
      </c>
      <c r="AD1439" s="2329">
        <v>142.72591007188899</v>
      </c>
      <c r="AE1439" s="2330"/>
      <c r="AF1439" s="2334">
        <v>7165</v>
      </c>
      <c r="AG1439" s="2335">
        <f t="shared" si="50"/>
        <v>1948.5810086547924</v>
      </c>
      <c r="AH1439" s="2336"/>
      <c r="AI1439" s="2334">
        <v>7165</v>
      </c>
      <c r="AJ1439" s="2337">
        <f t="shared" si="51"/>
        <v>135.15342924601399</v>
      </c>
    </row>
    <row r="1440" spans="2:36" x14ac:dyDescent="0.25">
      <c r="B1440" s="2325">
        <v>7170</v>
      </c>
      <c r="C1440" s="2326">
        <v>1391.9486112922</v>
      </c>
      <c r="D1440" s="2327"/>
      <c r="E1440" s="2328">
        <v>7170</v>
      </c>
      <c r="F1440" s="2329">
        <v>124.85038985307</v>
      </c>
      <c r="G1440" s="2330"/>
      <c r="H1440" s="2325">
        <v>7170</v>
      </c>
      <c r="I1440" s="2326">
        <v>952.68933461913105</v>
      </c>
      <c r="J1440" s="2331"/>
      <c r="K1440" s="2328">
        <v>7170</v>
      </c>
      <c r="L1440" s="2329">
        <v>104.13112436008301</v>
      </c>
      <c r="M1440" s="2330"/>
      <c r="N1440" s="2325">
        <v>7170</v>
      </c>
      <c r="O1440" s="2326">
        <v>1597.9314254466599</v>
      </c>
      <c r="P1440" s="2331"/>
      <c r="Q1440" s="2328">
        <v>7170</v>
      </c>
      <c r="R1440" s="2329">
        <v>125.784229698728</v>
      </c>
      <c r="S1440" s="2330"/>
      <c r="T1440" s="2325">
        <v>7170</v>
      </c>
      <c r="U1440" s="2326">
        <v>3562.17496709028</v>
      </c>
      <c r="V1440" s="2331"/>
      <c r="W1440" s="2332">
        <v>7170</v>
      </c>
      <c r="X1440" s="2329">
        <v>178.27217288022899</v>
      </c>
      <c r="Y1440" s="2330"/>
      <c r="Z1440" s="2333">
        <v>7170</v>
      </c>
      <c r="AA1440" s="2326">
        <v>2238.2343420214202</v>
      </c>
      <c r="AB1440" s="2331"/>
      <c r="AC1440" s="2332">
        <v>7170</v>
      </c>
      <c r="AD1440" s="2329">
        <v>142.727841850283</v>
      </c>
      <c r="AE1440" s="2330"/>
      <c r="AF1440" s="2334">
        <v>7170</v>
      </c>
      <c r="AG1440" s="2335">
        <f t="shared" si="50"/>
        <v>1948.5957360939381</v>
      </c>
      <c r="AH1440" s="2336"/>
      <c r="AI1440" s="2334">
        <v>7170</v>
      </c>
      <c r="AJ1440" s="2337">
        <f t="shared" si="51"/>
        <v>135.15315172847858</v>
      </c>
    </row>
    <row r="1441" spans="2:36" x14ac:dyDescent="0.25">
      <c r="B1441" s="2325">
        <v>7175</v>
      </c>
      <c r="C1441" s="2326">
        <v>1391.94600413031</v>
      </c>
      <c r="D1441" s="2327"/>
      <c r="E1441" s="2328">
        <v>7175</v>
      </c>
      <c r="F1441" s="2329">
        <v>124.849508106047</v>
      </c>
      <c r="G1441" s="2330"/>
      <c r="H1441" s="2325">
        <v>7175</v>
      </c>
      <c r="I1441" s="2326">
        <v>952.68493813460998</v>
      </c>
      <c r="J1441" s="2331"/>
      <c r="K1441" s="2328">
        <v>7175</v>
      </c>
      <c r="L1441" s="2329">
        <v>104.130347327132</v>
      </c>
      <c r="M1441" s="2330"/>
      <c r="N1441" s="2325">
        <v>7175</v>
      </c>
      <c r="O1441" s="2326">
        <v>1597.9284438120001</v>
      </c>
      <c r="P1441" s="2331"/>
      <c r="Q1441" s="2328">
        <v>7175</v>
      </c>
      <c r="R1441" s="2329">
        <v>125.783395999731</v>
      </c>
      <c r="S1441" s="2330"/>
      <c r="T1441" s="2325">
        <v>7175</v>
      </c>
      <c r="U1441" s="2326">
        <v>3562.1655110637698</v>
      </c>
      <c r="V1441" s="2331"/>
      <c r="W1441" s="2332">
        <v>7175</v>
      </c>
      <c r="X1441" s="2329">
        <v>178.27134599312899</v>
      </c>
      <c r="Y1441" s="2330"/>
      <c r="Z1441" s="2333">
        <v>7175</v>
      </c>
      <c r="AA1441" s="2326">
        <v>2238.3274205247299</v>
      </c>
      <c r="AB1441" s="2331"/>
      <c r="AC1441" s="2332">
        <v>7175</v>
      </c>
      <c r="AD1441" s="2329">
        <v>142.72977362867701</v>
      </c>
      <c r="AE1441" s="2330"/>
      <c r="AF1441" s="2334">
        <v>7175</v>
      </c>
      <c r="AG1441" s="2335">
        <f t="shared" si="50"/>
        <v>1948.6104635330842</v>
      </c>
      <c r="AH1441" s="2336"/>
      <c r="AI1441" s="2334">
        <v>7175</v>
      </c>
      <c r="AJ1441" s="2337">
        <f t="shared" si="51"/>
        <v>135.1528742109432</v>
      </c>
    </row>
    <row r="1442" spans="2:36" x14ac:dyDescent="0.25">
      <c r="B1442" s="2325">
        <v>7180</v>
      </c>
      <c r="C1442" s="2326">
        <v>1391.9433969684201</v>
      </c>
      <c r="D1442" s="2327"/>
      <c r="E1442" s="2328">
        <v>7180</v>
      </c>
      <c r="F1442" s="2329">
        <v>124.848626359024</v>
      </c>
      <c r="G1442" s="2330"/>
      <c r="H1442" s="2325">
        <v>7180</v>
      </c>
      <c r="I1442" s="2326">
        <v>952.68054165008903</v>
      </c>
      <c r="J1442" s="2331"/>
      <c r="K1442" s="2328">
        <v>7180</v>
      </c>
      <c r="L1442" s="2329">
        <v>104.12957029418099</v>
      </c>
      <c r="M1442" s="2330"/>
      <c r="N1442" s="2325">
        <v>7180</v>
      </c>
      <c r="O1442" s="2326">
        <v>1597.92546217734</v>
      </c>
      <c r="P1442" s="2331"/>
      <c r="Q1442" s="2328">
        <v>7180</v>
      </c>
      <c r="R1442" s="2329">
        <v>125.782562300734</v>
      </c>
      <c r="S1442" s="2330"/>
      <c r="T1442" s="2325">
        <v>7180</v>
      </c>
      <c r="U1442" s="2326">
        <v>3562.1560550372601</v>
      </c>
      <c r="V1442" s="2331"/>
      <c r="W1442" s="2332">
        <v>7180</v>
      </c>
      <c r="X1442" s="2329">
        <v>178.27051910602901</v>
      </c>
      <c r="Y1442" s="2330"/>
      <c r="Z1442" s="2333">
        <v>7180</v>
      </c>
      <c r="AA1442" s="2326">
        <v>2238.42049902804</v>
      </c>
      <c r="AB1442" s="2331"/>
      <c r="AC1442" s="2332">
        <v>7180</v>
      </c>
      <c r="AD1442" s="2329">
        <v>142.73170540707099</v>
      </c>
      <c r="AE1442" s="2330"/>
      <c r="AF1442" s="2334">
        <v>7180</v>
      </c>
      <c r="AG1442" s="2335">
        <f t="shared" si="50"/>
        <v>1948.6251909722298</v>
      </c>
      <c r="AH1442" s="2336"/>
      <c r="AI1442" s="2334">
        <v>7180</v>
      </c>
      <c r="AJ1442" s="2337">
        <f t="shared" si="51"/>
        <v>135.15259669340782</v>
      </c>
    </row>
    <row r="1443" spans="2:36" x14ac:dyDescent="0.25">
      <c r="B1443" s="2325">
        <v>7185</v>
      </c>
      <c r="C1443" s="2326">
        <v>1391.9407898065299</v>
      </c>
      <c r="D1443" s="2327"/>
      <c r="E1443" s="2328">
        <v>7185</v>
      </c>
      <c r="F1443" s="2329">
        <v>124.84774461200099</v>
      </c>
      <c r="G1443" s="2330"/>
      <c r="H1443" s="2325">
        <v>7185</v>
      </c>
      <c r="I1443" s="2326">
        <v>952.67614516556796</v>
      </c>
      <c r="J1443" s="2331"/>
      <c r="K1443" s="2328">
        <v>7185</v>
      </c>
      <c r="L1443" s="2329">
        <v>104.12879326123</v>
      </c>
      <c r="M1443" s="2330"/>
      <c r="N1443" s="2325">
        <v>7185</v>
      </c>
      <c r="O1443" s="2326">
        <v>1597.92248054268</v>
      </c>
      <c r="P1443" s="2331"/>
      <c r="Q1443" s="2328">
        <v>7185</v>
      </c>
      <c r="R1443" s="2329">
        <v>125.781728601737</v>
      </c>
      <c r="S1443" s="2330"/>
      <c r="T1443" s="2325">
        <v>7185</v>
      </c>
      <c r="U1443" s="2326">
        <v>3562.1465990107499</v>
      </c>
      <c r="V1443" s="2331"/>
      <c r="W1443" s="2332">
        <v>7185</v>
      </c>
      <c r="X1443" s="2329">
        <v>178.26969221892901</v>
      </c>
      <c r="Y1443" s="2330"/>
      <c r="Z1443" s="2333">
        <v>7185</v>
      </c>
      <c r="AA1443" s="2326">
        <v>2238.5135775313502</v>
      </c>
      <c r="AB1443" s="2331"/>
      <c r="AC1443" s="2332">
        <v>7185</v>
      </c>
      <c r="AD1443" s="2329">
        <v>142.733637185465</v>
      </c>
      <c r="AE1443" s="2330"/>
      <c r="AF1443" s="2334">
        <v>7185</v>
      </c>
      <c r="AG1443" s="2335">
        <f t="shared" si="50"/>
        <v>1948.6399184113754</v>
      </c>
      <c r="AH1443" s="2336"/>
      <c r="AI1443" s="2334">
        <v>7185</v>
      </c>
      <c r="AJ1443" s="2337">
        <f t="shared" si="51"/>
        <v>135.15231917587238</v>
      </c>
    </row>
    <row r="1444" spans="2:36" x14ac:dyDescent="0.25">
      <c r="B1444" s="2325">
        <v>7190</v>
      </c>
      <c r="C1444" s="2326">
        <v>1391.9381826446399</v>
      </c>
      <c r="D1444" s="2327"/>
      <c r="E1444" s="2328">
        <v>7190</v>
      </c>
      <c r="F1444" s="2329">
        <v>124.84686286497799</v>
      </c>
      <c r="G1444" s="2330"/>
      <c r="H1444" s="2325">
        <v>7190</v>
      </c>
      <c r="I1444" s="2326">
        <v>952.67174868104701</v>
      </c>
      <c r="J1444" s="2331"/>
      <c r="K1444" s="2328">
        <v>7190</v>
      </c>
      <c r="L1444" s="2329">
        <v>104.12801622827899</v>
      </c>
      <c r="M1444" s="2330"/>
      <c r="N1444" s="2325">
        <v>7190</v>
      </c>
      <c r="O1444" s="2326">
        <v>1597.9194989080199</v>
      </c>
      <c r="P1444" s="2331"/>
      <c r="Q1444" s="2328">
        <v>7190</v>
      </c>
      <c r="R1444" s="2329">
        <v>125.78089490274</v>
      </c>
      <c r="S1444" s="2330"/>
      <c r="T1444" s="2325">
        <v>7190</v>
      </c>
      <c r="U1444" s="2326">
        <v>3562.1371429842502</v>
      </c>
      <c r="V1444" s="2331"/>
      <c r="W1444" s="2332">
        <v>7190</v>
      </c>
      <c r="X1444" s="2329">
        <v>178.26886533182901</v>
      </c>
      <c r="Y1444" s="2330"/>
      <c r="Z1444" s="2333">
        <v>7190</v>
      </c>
      <c r="AA1444" s="2326">
        <v>2238.6066560346599</v>
      </c>
      <c r="AB1444" s="2331"/>
      <c r="AC1444" s="2332">
        <v>7190</v>
      </c>
      <c r="AD1444" s="2329">
        <v>142.73556896385901</v>
      </c>
      <c r="AE1444" s="2330"/>
      <c r="AF1444" s="2334">
        <v>7190</v>
      </c>
      <c r="AG1444" s="2335">
        <f t="shared" si="50"/>
        <v>1948.6546458505231</v>
      </c>
      <c r="AH1444" s="2336"/>
      <c r="AI1444" s="2334">
        <v>7190</v>
      </c>
      <c r="AJ1444" s="2337">
        <f t="shared" si="51"/>
        <v>135.152041658337</v>
      </c>
    </row>
    <row r="1445" spans="2:36" x14ac:dyDescent="0.25">
      <c r="B1445" s="2325">
        <v>7195</v>
      </c>
      <c r="C1445" s="2326">
        <v>1391.93557548275</v>
      </c>
      <c r="D1445" s="2327"/>
      <c r="E1445" s="2328">
        <v>7195</v>
      </c>
      <c r="F1445" s="2329">
        <v>124.84598111795501</v>
      </c>
      <c r="G1445" s="2330"/>
      <c r="H1445" s="2325">
        <v>7195</v>
      </c>
      <c r="I1445" s="2326">
        <v>952.66735219652605</v>
      </c>
      <c r="J1445" s="2331"/>
      <c r="K1445" s="2328">
        <v>7195</v>
      </c>
      <c r="L1445" s="2329">
        <v>104.127239195328</v>
      </c>
      <c r="M1445" s="2330"/>
      <c r="N1445" s="2325">
        <v>7195</v>
      </c>
      <c r="O1445" s="2326">
        <v>1597.9165172733599</v>
      </c>
      <c r="P1445" s="2331"/>
      <c r="Q1445" s="2328">
        <v>7195</v>
      </c>
      <c r="R1445" s="2329">
        <v>125.780061203743</v>
      </c>
      <c r="S1445" s="2330"/>
      <c r="T1445" s="2325">
        <v>7195</v>
      </c>
      <c r="U1445" s="2326">
        <v>3562.12768695774</v>
      </c>
      <c r="V1445" s="2331"/>
      <c r="W1445" s="2332">
        <v>7195</v>
      </c>
      <c r="X1445" s="2329">
        <v>178.268038444729</v>
      </c>
      <c r="Y1445" s="2330"/>
      <c r="Z1445" s="2333">
        <v>7195</v>
      </c>
      <c r="AA1445" s="2326">
        <v>2238.69973453797</v>
      </c>
      <c r="AB1445" s="2331"/>
      <c r="AC1445" s="2332">
        <v>7195</v>
      </c>
      <c r="AD1445" s="2329">
        <v>142.73750074225299</v>
      </c>
      <c r="AE1445" s="2330"/>
      <c r="AF1445" s="2334">
        <v>7195</v>
      </c>
      <c r="AG1445" s="2335">
        <f t="shared" si="50"/>
        <v>1948.6693732896692</v>
      </c>
      <c r="AH1445" s="2336"/>
      <c r="AI1445" s="2334">
        <v>7195</v>
      </c>
      <c r="AJ1445" s="2337">
        <f t="shared" si="51"/>
        <v>135.15176414080162</v>
      </c>
    </row>
    <row r="1446" spans="2:36" x14ac:dyDescent="0.25">
      <c r="B1446" s="2325">
        <v>7200</v>
      </c>
      <c r="C1446" s="2326">
        <v>1391.93296832086</v>
      </c>
      <c r="D1446" s="2327"/>
      <c r="E1446" s="2328">
        <v>7200</v>
      </c>
      <c r="F1446" s="2329">
        <v>124.845099370932</v>
      </c>
      <c r="G1446" s="2330"/>
      <c r="H1446" s="2325">
        <v>7200</v>
      </c>
      <c r="I1446" s="2326">
        <v>952.66295571200499</v>
      </c>
      <c r="J1446" s="2331"/>
      <c r="K1446" s="2328">
        <v>7200</v>
      </c>
      <c r="L1446" s="2329">
        <v>104.126462162377</v>
      </c>
      <c r="M1446" s="2330"/>
      <c r="N1446" s="2325">
        <v>7200</v>
      </c>
      <c r="O1446" s="2326">
        <v>1597.9135356387001</v>
      </c>
      <c r="P1446" s="2331"/>
      <c r="Q1446" s="2328">
        <v>7200</v>
      </c>
      <c r="R1446" s="2329">
        <v>125.779227504746</v>
      </c>
      <c r="S1446" s="2330"/>
      <c r="T1446" s="2325">
        <v>7200</v>
      </c>
      <c r="U1446" s="2326">
        <v>3562.1182309312298</v>
      </c>
      <c r="V1446" s="2331"/>
      <c r="W1446" s="2332">
        <v>7200</v>
      </c>
      <c r="X1446" s="2329">
        <v>178.267211557629</v>
      </c>
      <c r="Y1446" s="2330"/>
      <c r="Z1446" s="2333">
        <v>7200</v>
      </c>
      <c r="AA1446" s="2326">
        <v>2238.7928130412802</v>
      </c>
      <c r="AB1446" s="2331"/>
      <c r="AC1446" s="2332">
        <v>7200</v>
      </c>
      <c r="AD1446" s="2329">
        <v>142.739432520647</v>
      </c>
      <c r="AE1446" s="2330"/>
      <c r="AF1446" s="2334">
        <v>7200</v>
      </c>
      <c r="AG1446" s="2335">
        <f t="shared" si="50"/>
        <v>1948.6841007288149</v>
      </c>
      <c r="AH1446" s="2336"/>
      <c r="AI1446" s="2334">
        <v>7200</v>
      </c>
      <c r="AJ1446" s="2337">
        <f t="shared" si="51"/>
        <v>135.15148662326621</v>
      </c>
    </row>
    <row r="1447" spans="2:36" x14ac:dyDescent="0.25">
      <c r="B1447" s="2325">
        <v>7205</v>
      </c>
      <c r="C1447" s="2326">
        <v>1391.9303611589701</v>
      </c>
      <c r="D1447" s="2327"/>
      <c r="E1447" s="2328">
        <v>7205</v>
      </c>
      <c r="F1447" s="2329">
        <v>124.844217623909</v>
      </c>
      <c r="G1447" s="2330"/>
      <c r="H1447" s="2325">
        <v>7205</v>
      </c>
      <c r="I1447" s="2326">
        <v>952.65855922748403</v>
      </c>
      <c r="J1447" s="2331"/>
      <c r="K1447" s="2328">
        <v>7205</v>
      </c>
      <c r="L1447" s="2329">
        <v>104.125685129426</v>
      </c>
      <c r="M1447" s="2330"/>
      <c r="N1447" s="2325">
        <v>7205</v>
      </c>
      <c r="O1447" s="2326">
        <v>1597.91055400404</v>
      </c>
      <c r="P1447" s="2331"/>
      <c r="Q1447" s="2328">
        <v>7205</v>
      </c>
      <c r="R1447" s="2329">
        <v>125.778393805749</v>
      </c>
      <c r="S1447" s="2330"/>
      <c r="T1447" s="2325">
        <v>7205</v>
      </c>
      <c r="U1447" s="2326">
        <v>3562.1087749047201</v>
      </c>
      <c r="V1447" s="2331"/>
      <c r="W1447" s="2332">
        <v>7205</v>
      </c>
      <c r="X1447" s="2329">
        <v>178.26638467052899</v>
      </c>
      <c r="Y1447" s="2330"/>
      <c r="Z1447" s="2333">
        <v>7205</v>
      </c>
      <c r="AA1447" s="2326">
        <v>2238.8858915445799</v>
      </c>
      <c r="AB1447" s="2331"/>
      <c r="AC1447" s="2332">
        <v>7205</v>
      </c>
      <c r="AD1447" s="2329">
        <v>142.74136429904101</v>
      </c>
      <c r="AE1447" s="2330"/>
      <c r="AF1447" s="2334">
        <v>7205</v>
      </c>
      <c r="AG1447" s="2335">
        <f t="shared" si="50"/>
        <v>1948.6988281679587</v>
      </c>
      <c r="AH1447" s="2336"/>
      <c r="AI1447" s="2334">
        <v>7205</v>
      </c>
      <c r="AJ1447" s="2337">
        <f t="shared" si="51"/>
        <v>135.1512091057308</v>
      </c>
    </row>
    <row r="1448" spans="2:36" x14ac:dyDescent="0.25">
      <c r="B1448" s="2325">
        <v>7210</v>
      </c>
      <c r="C1448" s="2326">
        <v>1391.9277539970799</v>
      </c>
      <c r="D1448" s="2327"/>
      <c r="E1448" s="2328">
        <v>7210</v>
      </c>
      <c r="F1448" s="2329">
        <v>124.843335876886</v>
      </c>
      <c r="G1448" s="2330"/>
      <c r="H1448" s="2325">
        <v>7210</v>
      </c>
      <c r="I1448" s="2326">
        <v>952.65416274296297</v>
      </c>
      <c r="J1448" s="2331"/>
      <c r="K1448" s="2328">
        <v>7210</v>
      </c>
      <c r="L1448" s="2329">
        <v>104.124908096475</v>
      </c>
      <c r="M1448" s="2330"/>
      <c r="N1448" s="2325">
        <v>7210</v>
      </c>
      <c r="O1448" s="2326">
        <v>1597.90757236938</v>
      </c>
      <c r="P1448" s="2331"/>
      <c r="Q1448" s="2328">
        <v>7210</v>
      </c>
      <c r="R1448" s="2329">
        <v>125.77756010675201</v>
      </c>
      <c r="S1448" s="2330"/>
      <c r="T1448" s="2325">
        <v>7210</v>
      </c>
      <c r="U1448" s="2326">
        <v>3562.0993188782099</v>
      </c>
      <c r="V1448" s="2331"/>
      <c r="W1448" s="2332">
        <v>7210</v>
      </c>
      <c r="X1448" s="2329">
        <v>178.26555778342899</v>
      </c>
      <c r="Y1448" s="2330"/>
      <c r="Z1448" s="2333">
        <v>7210</v>
      </c>
      <c r="AA1448" s="2326">
        <v>2238.97897004789</v>
      </c>
      <c r="AB1448" s="2331"/>
      <c r="AC1448" s="2332">
        <v>7210</v>
      </c>
      <c r="AD1448" s="2329">
        <v>142.74329607743499</v>
      </c>
      <c r="AE1448" s="2330"/>
      <c r="AF1448" s="2334">
        <v>7210</v>
      </c>
      <c r="AG1448" s="2335">
        <f t="shared" si="50"/>
        <v>1948.7135556071048</v>
      </c>
      <c r="AH1448" s="2336"/>
      <c r="AI1448" s="2334">
        <v>7210</v>
      </c>
      <c r="AJ1448" s="2337">
        <f t="shared" si="51"/>
        <v>135.15093158819542</v>
      </c>
    </row>
    <row r="1449" spans="2:36" x14ac:dyDescent="0.25">
      <c r="B1449" s="2325">
        <v>7215</v>
      </c>
      <c r="C1449" s="2326">
        <v>1391.9251468351899</v>
      </c>
      <c r="D1449" s="2327"/>
      <c r="E1449" s="2328">
        <v>7215</v>
      </c>
      <c r="F1449" s="2329">
        <v>124.842454129863</v>
      </c>
      <c r="G1449" s="2330"/>
      <c r="H1449" s="2325">
        <v>7215</v>
      </c>
      <c r="I1449" s="2326">
        <v>952.64976625844201</v>
      </c>
      <c r="J1449" s="2331"/>
      <c r="K1449" s="2328">
        <v>7215</v>
      </c>
      <c r="L1449" s="2329">
        <v>104.124131063524</v>
      </c>
      <c r="M1449" s="2330"/>
      <c r="N1449" s="2325">
        <v>7215</v>
      </c>
      <c r="O1449" s="2326">
        <v>1597.9045907347199</v>
      </c>
      <c r="P1449" s="2331"/>
      <c r="Q1449" s="2328">
        <v>7215</v>
      </c>
      <c r="R1449" s="2329">
        <v>125.77672640775501</v>
      </c>
      <c r="S1449" s="2330"/>
      <c r="T1449" s="2325">
        <v>7215</v>
      </c>
      <c r="U1449" s="2326">
        <v>3562.0898628517002</v>
      </c>
      <c r="V1449" s="2331"/>
      <c r="W1449" s="2332">
        <v>7215</v>
      </c>
      <c r="X1449" s="2329">
        <v>178.26473089632901</v>
      </c>
      <c r="Y1449" s="2330"/>
      <c r="Z1449" s="2333">
        <v>7215</v>
      </c>
      <c r="AA1449" s="2326">
        <v>2239.0720485512002</v>
      </c>
      <c r="AB1449" s="2331"/>
      <c r="AC1449" s="2332">
        <v>7215</v>
      </c>
      <c r="AD1449" s="2329">
        <v>142.745227855829</v>
      </c>
      <c r="AE1449" s="2330"/>
      <c r="AF1449" s="2334">
        <v>7215</v>
      </c>
      <c r="AG1449" s="2335">
        <f t="shared" si="50"/>
        <v>1948.7282830462507</v>
      </c>
      <c r="AH1449" s="2336"/>
      <c r="AI1449" s="2334">
        <v>7215</v>
      </c>
      <c r="AJ1449" s="2337">
        <f t="shared" si="51"/>
        <v>135.15065407065998</v>
      </c>
    </row>
    <row r="1450" spans="2:36" x14ac:dyDescent="0.25">
      <c r="B1450" s="2325">
        <v>7220</v>
      </c>
      <c r="C1450" s="2326">
        <v>1391.9225396733</v>
      </c>
      <c r="D1450" s="2327"/>
      <c r="E1450" s="2328">
        <v>7220</v>
      </c>
      <c r="F1450" s="2329">
        <v>124.84157238284</v>
      </c>
      <c r="G1450" s="2330"/>
      <c r="H1450" s="2325">
        <v>7220</v>
      </c>
      <c r="I1450" s="2326">
        <v>952.64536977392197</v>
      </c>
      <c r="J1450" s="2331"/>
      <c r="K1450" s="2328">
        <v>7220</v>
      </c>
      <c r="L1450" s="2329">
        <v>104.123354030573</v>
      </c>
      <c r="M1450" s="2330"/>
      <c r="N1450" s="2325">
        <v>7220</v>
      </c>
      <c r="O1450" s="2326">
        <v>1597.9016091000601</v>
      </c>
      <c r="P1450" s="2331"/>
      <c r="Q1450" s="2328">
        <v>7220</v>
      </c>
      <c r="R1450" s="2329">
        <v>125.77589270875799</v>
      </c>
      <c r="S1450" s="2330"/>
      <c r="T1450" s="2325">
        <v>7220</v>
      </c>
      <c r="U1450" s="2326">
        <v>3562.08040682519</v>
      </c>
      <c r="V1450" s="2331"/>
      <c r="W1450" s="2332">
        <v>7220</v>
      </c>
      <c r="X1450" s="2329">
        <v>178.26390400922901</v>
      </c>
      <c r="Y1450" s="2330"/>
      <c r="Z1450" s="2333">
        <v>7220</v>
      </c>
      <c r="AA1450" s="2326">
        <v>2239.1651270545099</v>
      </c>
      <c r="AB1450" s="2331"/>
      <c r="AC1450" s="2332">
        <v>7220</v>
      </c>
      <c r="AD1450" s="2329">
        <v>142.74715963422301</v>
      </c>
      <c r="AE1450" s="2330"/>
      <c r="AF1450" s="2334">
        <v>7220</v>
      </c>
      <c r="AG1450" s="2335">
        <f t="shared" si="50"/>
        <v>1948.7430104853963</v>
      </c>
      <c r="AH1450" s="2336"/>
      <c r="AI1450" s="2334">
        <v>7220</v>
      </c>
      <c r="AJ1450" s="2337">
        <f t="shared" si="51"/>
        <v>135.15037655312457</v>
      </c>
    </row>
    <row r="1451" spans="2:36" x14ac:dyDescent="0.25">
      <c r="B1451" s="2325">
        <v>7225</v>
      </c>
      <c r="C1451" s="2326">
        <v>1391.91993251141</v>
      </c>
      <c r="D1451" s="2327"/>
      <c r="E1451" s="2328">
        <v>7225</v>
      </c>
      <c r="F1451" s="2329">
        <v>124.840690635817</v>
      </c>
      <c r="G1451" s="2330"/>
      <c r="H1451" s="2325">
        <v>7225</v>
      </c>
      <c r="I1451" s="2326">
        <v>952.64097328940102</v>
      </c>
      <c r="J1451" s="2331"/>
      <c r="K1451" s="2328">
        <v>7225</v>
      </c>
      <c r="L1451" s="2329">
        <v>104.12257699762201</v>
      </c>
      <c r="M1451" s="2330"/>
      <c r="N1451" s="2325">
        <v>7225</v>
      </c>
      <c r="O1451" s="2326">
        <v>1597.8986274654001</v>
      </c>
      <c r="P1451" s="2331"/>
      <c r="Q1451" s="2328">
        <v>7225</v>
      </c>
      <c r="R1451" s="2329">
        <v>125.77505900976099</v>
      </c>
      <c r="S1451" s="2330"/>
      <c r="T1451" s="2325">
        <v>7225</v>
      </c>
      <c r="U1451" s="2326">
        <v>3562.0709507986799</v>
      </c>
      <c r="V1451" s="2331"/>
      <c r="W1451" s="2332">
        <v>7225</v>
      </c>
      <c r="X1451" s="2329">
        <v>178.263077122129</v>
      </c>
      <c r="Y1451" s="2330"/>
      <c r="Z1451" s="2333">
        <v>7225</v>
      </c>
      <c r="AA1451" s="2326">
        <v>2239.25820555782</v>
      </c>
      <c r="AB1451" s="2331"/>
      <c r="AC1451" s="2332">
        <v>7225</v>
      </c>
      <c r="AD1451" s="2329">
        <v>142.74909141261699</v>
      </c>
      <c r="AE1451" s="2330"/>
      <c r="AF1451" s="2334">
        <v>7225</v>
      </c>
      <c r="AG1451" s="2335">
        <f t="shared" si="50"/>
        <v>1948.7577379245424</v>
      </c>
      <c r="AH1451" s="2336"/>
      <c r="AI1451" s="2334">
        <v>7225</v>
      </c>
      <c r="AJ1451" s="2337">
        <f t="shared" si="51"/>
        <v>135.15009903558919</v>
      </c>
    </row>
    <row r="1452" spans="2:36" x14ac:dyDescent="0.25">
      <c r="B1452" s="2325">
        <v>7230</v>
      </c>
      <c r="C1452" s="2326">
        <v>1391.9173253495201</v>
      </c>
      <c r="D1452" s="2327"/>
      <c r="E1452" s="2328">
        <v>7230</v>
      </c>
      <c r="F1452" s="2329">
        <v>124.839808888794</v>
      </c>
      <c r="G1452" s="2330"/>
      <c r="H1452" s="2325">
        <v>7230</v>
      </c>
      <c r="I1452" s="2326">
        <v>952.63657680487995</v>
      </c>
      <c r="J1452" s="2331"/>
      <c r="K1452" s="2328">
        <v>7230</v>
      </c>
      <c r="L1452" s="2329">
        <v>104.121799964671</v>
      </c>
      <c r="M1452" s="2330"/>
      <c r="N1452" s="2325">
        <v>7230</v>
      </c>
      <c r="O1452" s="2326">
        <v>1597.89564583074</v>
      </c>
      <c r="P1452" s="2331"/>
      <c r="Q1452" s="2328">
        <v>7230</v>
      </c>
      <c r="R1452" s="2329">
        <v>125.774225310764</v>
      </c>
      <c r="S1452" s="2330"/>
      <c r="T1452" s="2325">
        <v>7230</v>
      </c>
      <c r="U1452" s="2326">
        <v>3562.0614947721701</v>
      </c>
      <c r="V1452" s="2331"/>
      <c r="W1452" s="2332">
        <v>7230</v>
      </c>
      <c r="X1452" s="2329">
        <v>178.262250235029</v>
      </c>
      <c r="Y1452" s="2330"/>
      <c r="Z1452" s="2333">
        <v>7230</v>
      </c>
      <c r="AA1452" s="2326">
        <v>2239.3512840611302</v>
      </c>
      <c r="AB1452" s="2331"/>
      <c r="AC1452" s="2332">
        <v>7230</v>
      </c>
      <c r="AD1452" s="2329">
        <v>142.751023191011</v>
      </c>
      <c r="AE1452" s="2330"/>
      <c r="AF1452" s="2334">
        <v>7230</v>
      </c>
      <c r="AG1452" s="2335">
        <f t="shared" si="50"/>
        <v>1948.7724653636883</v>
      </c>
      <c r="AH1452" s="2336"/>
      <c r="AI1452" s="2334">
        <v>7230</v>
      </c>
      <c r="AJ1452" s="2337">
        <f t="shared" si="51"/>
        <v>135.14982151805378</v>
      </c>
    </row>
    <row r="1453" spans="2:36" x14ac:dyDescent="0.25">
      <c r="B1453" s="2325">
        <v>7235</v>
      </c>
      <c r="C1453" s="2326">
        <v>1391.9147181876299</v>
      </c>
      <c r="D1453" s="2327"/>
      <c r="E1453" s="2328">
        <v>7235</v>
      </c>
      <c r="F1453" s="2329">
        <v>124.83892714177099</v>
      </c>
      <c r="G1453" s="2330"/>
      <c r="H1453" s="2325">
        <v>7235</v>
      </c>
      <c r="I1453" s="2326">
        <v>952.632180320359</v>
      </c>
      <c r="J1453" s="2331"/>
      <c r="K1453" s="2328">
        <v>7235</v>
      </c>
      <c r="L1453" s="2329">
        <v>104.12102293172001</v>
      </c>
      <c r="M1453" s="2330"/>
      <c r="N1453" s="2325">
        <v>7235</v>
      </c>
      <c r="O1453" s="2326">
        <v>1597.89266419608</v>
      </c>
      <c r="P1453" s="2331"/>
      <c r="Q1453" s="2328">
        <v>7235</v>
      </c>
      <c r="R1453" s="2329">
        <v>125.773391611767</v>
      </c>
      <c r="S1453" s="2330"/>
      <c r="T1453" s="2325">
        <v>7235</v>
      </c>
      <c r="U1453" s="2326">
        <v>3562.05203874566</v>
      </c>
      <c r="V1453" s="2331"/>
      <c r="W1453" s="2332">
        <v>7235</v>
      </c>
      <c r="X1453" s="2329">
        <v>178.261423347929</v>
      </c>
      <c r="Y1453" s="2330"/>
      <c r="Z1453" s="2333">
        <v>7235</v>
      </c>
      <c r="AA1453" s="2326">
        <v>2239.4443625644399</v>
      </c>
      <c r="AB1453" s="2331"/>
      <c r="AC1453" s="2332">
        <v>7235</v>
      </c>
      <c r="AD1453" s="2329">
        <v>142.75295496940501</v>
      </c>
      <c r="AE1453" s="2330"/>
      <c r="AF1453" s="2334">
        <v>7235</v>
      </c>
      <c r="AG1453" s="2335">
        <f t="shared" si="50"/>
        <v>1948.7871928028337</v>
      </c>
      <c r="AH1453" s="2336"/>
      <c r="AI1453" s="2334">
        <v>7235</v>
      </c>
      <c r="AJ1453" s="2337">
        <f t="shared" si="51"/>
        <v>135.14954400051838</v>
      </c>
    </row>
    <row r="1454" spans="2:36" x14ac:dyDescent="0.25">
      <c r="B1454" s="2325">
        <v>7240</v>
      </c>
      <c r="C1454" s="2326">
        <v>1391.9121110257399</v>
      </c>
      <c r="D1454" s="2327"/>
      <c r="E1454" s="2328">
        <v>7240</v>
      </c>
      <c r="F1454" s="2329">
        <v>124.83804539474799</v>
      </c>
      <c r="G1454" s="2330"/>
      <c r="H1454" s="2325">
        <v>7240</v>
      </c>
      <c r="I1454" s="2326">
        <v>952.62778383583804</v>
      </c>
      <c r="J1454" s="2331"/>
      <c r="K1454" s="2328">
        <v>7240</v>
      </c>
      <c r="L1454" s="2329">
        <v>104.120245898769</v>
      </c>
      <c r="M1454" s="2330"/>
      <c r="N1454" s="2325">
        <v>7240</v>
      </c>
      <c r="O1454" s="2326">
        <v>1597.8896825614199</v>
      </c>
      <c r="P1454" s="2331"/>
      <c r="Q1454" s="2328">
        <v>7240</v>
      </c>
      <c r="R1454" s="2329">
        <v>125.77255791277</v>
      </c>
      <c r="S1454" s="2330"/>
      <c r="T1454" s="2325">
        <v>7240</v>
      </c>
      <c r="U1454" s="2326">
        <v>3562.0425827191498</v>
      </c>
      <c r="V1454" s="2331"/>
      <c r="W1454" s="2332">
        <v>7240</v>
      </c>
      <c r="X1454" s="2329">
        <v>178.26059646082899</v>
      </c>
      <c r="Y1454" s="2330"/>
      <c r="Z1454" s="2333">
        <v>7240</v>
      </c>
      <c r="AA1454" s="2326">
        <v>2239.53744106775</v>
      </c>
      <c r="AB1454" s="2331"/>
      <c r="AC1454" s="2332">
        <v>7240</v>
      </c>
      <c r="AD1454" s="2329">
        <v>142.75488674779899</v>
      </c>
      <c r="AE1454" s="2330"/>
      <c r="AF1454" s="2334">
        <v>7240</v>
      </c>
      <c r="AG1454" s="2335">
        <f t="shared" si="50"/>
        <v>1948.8019202419796</v>
      </c>
      <c r="AH1454" s="2336"/>
      <c r="AI1454" s="2334">
        <v>7240</v>
      </c>
      <c r="AJ1454" s="2337">
        <f t="shared" si="51"/>
        <v>135.14926648298299</v>
      </c>
    </row>
    <row r="1455" spans="2:36" x14ac:dyDescent="0.25">
      <c r="B1455" s="2325">
        <v>7245</v>
      </c>
      <c r="C1455" s="2326">
        <v>1391.90950386384</v>
      </c>
      <c r="D1455" s="2327"/>
      <c r="E1455" s="2328">
        <v>7245</v>
      </c>
      <c r="F1455" s="2329">
        <v>124.83716364772501</v>
      </c>
      <c r="G1455" s="2330"/>
      <c r="H1455" s="2325">
        <v>7245</v>
      </c>
      <c r="I1455" s="2326">
        <v>952.62338735131698</v>
      </c>
      <c r="J1455" s="2331"/>
      <c r="K1455" s="2328">
        <v>7245</v>
      </c>
      <c r="L1455" s="2329">
        <v>104.11946886581801</v>
      </c>
      <c r="M1455" s="2330"/>
      <c r="N1455" s="2325">
        <v>7245</v>
      </c>
      <c r="O1455" s="2326">
        <v>1597.8867009267601</v>
      </c>
      <c r="P1455" s="2331"/>
      <c r="Q1455" s="2328">
        <v>7245</v>
      </c>
      <c r="R1455" s="2329">
        <v>125.771724213773</v>
      </c>
      <c r="S1455" s="2330"/>
      <c r="T1455" s="2325">
        <v>7245</v>
      </c>
      <c r="U1455" s="2326">
        <v>3562.0331266926401</v>
      </c>
      <c r="V1455" s="2331"/>
      <c r="W1455" s="2332">
        <v>7245</v>
      </c>
      <c r="X1455" s="2329">
        <v>178.25976957372899</v>
      </c>
      <c r="Y1455" s="2330"/>
      <c r="Z1455" s="2333">
        <v>7245</v>
      </c>
      <c r="AA1455" s="2326">
        <v>2239.6305195710602</v>
      </c>
      <c r="AB1455" s="2331"/>
      <c r="AC1455" s="2332">
        <v>7245</v>
      </c>
      <c r="AD1455" s="2329">
        <v>142.756818526193</v>
      </c>
      <c r="AE1455" s="2330"/>
      <c r="AF1455" s="2334">
        <v>7245</v>
      </c>
      <c r="AG1455" s="2335">
        <f t="shared" si="50"/>
        <v>1948.8166476811234</v>
      </c>
      <c r="AH1455" s="2336"/>
      <c r="AI1455" s="2334">
        <v>7245</v>
      </c>
      <c r="AJ1455" s="2337">
        <f t="shared" si="51"/>
        <v>135.14898896544759</v>
      </c>
    </row>
    <row r="1456" spans="2:36" x14ac:dyDescent="0.25">
      <c r="B1456" s="2325">
        <v>7250</v>
      </c>
      <c r="C1456" s="2326">
        <v>1391.90689670195</v>
      </c>
      <c r="D1456" s="2327"/>
      <c r="E1456" s="2328">
        <v>7250</v>
      </c>
      <c r="F1456" s="2329">
        <v>124.83628190070201</v>
      </c>
      <c r="G1456" s="2330"/>
      <c r="H1456" s="2325">
        <v>7250</v>
      </c>
      <c r="I1456" s="2326">
        <v>952.61899086679603</v>
      </c>
      <c r="J1456" s="2331"/>
      <c r="K1456" s="2328">
        <v>7250</v>
      </c>
      <c r="L1456" s="2329">
        <v>104.118691832867</v>
      </c>
      <c r="M1456" s="2330"/>
      <c r="N1456" s="2325">
        <v>7250</v>
      </c>
      <c r="O1456" s="2326">
        <v>1597.8837192921001</v>
      </c>
      <c r="P1456" s="2331"/>
      <c r="Q1456" s="2328">
        <v>7250</v>
      </c>
      <c r="R1456" s="2329">
        <v>125.770890514776</v>
      </c>
      <c r="S1456" s="2330"/>
      <c r="T1456" s="2325">
        <v>7250</v>
      </c>
      <c r="U1456" s="2326">
        <v>3562.0236706661299</v>
      </c>
      <c r="V1456" s="2331"/>
      <c r="W1456" s="2332">
        <v>7250</v>
      </c>
      <c r="X1456" s="2329">
        <v>178.25894268662901</v>
      </c>
      <c r="Y1456" s="2330"/>
      <c r="Z1456" s="2333">
        <v>7250</v>
      </c>
      <c r="AA1456" s="2326">
        <v>2239.7235980743699</v>
      </c>
      <c r="AB1456" s="2331"/>
      <c r="AC1456" s="2332">
        <v>7250</v>
      </c>
      <c r="AD1456" s="2329">
        <v>142.75875030458701</v>
      </c>
      <c r="AE1456" s="2330"/>
      <c r="AF1456" s="2334">
        <v>7250</v>
      </c>
      <c r="AG1456" s="2335">
        <f t="shared" si="50"/>
        <v>1948.8313751202691</v>
      </c>
      <c r="AH1456" s="2336"/>
      <c r="AI1456" s="2334">
        <v>7250</v>
      </c>
      <c r="AJ1456" s="2337">
        <f t="shared" si="51"/>
        <v>135.14871144791221</v>
      </c>
    </row>
    <row r="1457" spans="2:36" x14ac:dyDescent="0.25">
      <c r="B1457" s="2325">
        <v>7255</v>
      </c>
      <c r="C1457" s="2326">
        <v>1391.9042895400601</v>
      </c>
      <c r="D1457" s="2327"/>
      <c r="E1457" s="2328">
        <v>7255</v>
      </c>
      <c r="F1457" s="2329">
        <v>124.835400153679</v>
      </c>
      <c r="G1457" s="2330"/>
      <c r="H1457" s="2325">
        <v>7255</v>
      </c>
      <c r="I1457" s="2326">
        <v>952.61459438227496</v>
      </c>
      <c r="J1457" s="2331"/>
      <c r="K1457" s="2328">
        <v>7255</v>
      </c>
      <c r="L1457" s="2329">
        <v>104.11791479991599</v>
      </c>
      <c r="M1457" s="2330"/>
      <c r="N1457" s="2325">
        <v>7255</v>
      </c>
      <c r="O1457" s="2326">
        <v>1597.88073765744</v>
      </c>
      <c r="P1457" s="2331"/>
      <c r="Q1457" s="2328">
        <v>7255</v>
      </c>
      <c r="R1457" s="2329">
        <v>125.770056815779</v>
      </c>
      <c r="S1457" s="2330"/>
      <c r="T1457" s="2325">
        <v>7255</v>
      </c>
      <c r="U1457" s="2326">
        <v>3562.0142146396201</v>
      </c>
      <c r="V1457" s="2331"/>
      <c r="W1457" s="2332">
        <v>7255</v>
      </c>
      <c r="X1457" s="2329">
        <v>178.25811579952901</v>
      </c>
      <c r="Y1457" s="2330"/>
      <c r="Z1457" s="2333">
        <v>7255</v>
      </c>
      <c r="AA1457" s="2326">
        <v>2239.81667657768</v>
      </c>
      <c r="AB1457" s="2331"/>
      <c r="AC1457" s="2332">
        <v>7255</v>
      </c>
      <c r="AD1457" s="2329">
        <v>142.76068208298099</v>
      </c>
      <c r="AE1457" s="2330"/>
      <c r="AF1457" s="2334">
        <v>7255</v>
      </c>
      <c r="AG1457" s="2335">
        <f t="shared" si="50"/>
        <v>1948.8461025594152</v>
      </c>
      <c r="AH1457" s="2336"/>
      <c r="AI1457" s="2334">
        <v>7255</v>
      </c>
      <c r="AJ1457" s="2337">
        <f t="shared" si="51"/>
        <v>135.14843393037683</v>
      </c>
    </row>
    <row r="1458" spans="2:36" x14ac:dyDescent="0.25">
      <c r="B1458" s="2325">
        <v>7260</v>
      </c>
      <c r="C1458" s="2326">
        <v>1391.9016823781701</v>
      </c>
      <c r="D1458" s="2327"/>
      <c r="E1458" s="2328">
        <v>7260</v>
      </c>
      <c r="F1458" s="2329">
        <v>124.834518406656</v>
      </c>
      <c r="G1458" s="2330"/>
      <c r="H1458" s="2325">
        <v>7260</v>
      </c>
      <c r="I1458" s="2326">
        <v>952.61019789775401</v>
      </c>
      <c r="J1458" s="2331"/>
      <c r="K1458" s="2328">
        <v>7260</v>
      </c>
      <c r="L1458" s="2329">
        <v>104.117137766965</v>
      </c>
      <c r="M1458" s="2330"/>
      <c r="N1458" s="2325">
        <v>7260</v>
      </c>
      <c r="O1458" s="2326">
        <v>1597.87775602278</v>
      </c>
      <c r="P1458" s="2331"/>
      <c r="Q1458" s="2328">
        <v>7260</v>
      </c>
      <c r="R1458" s="2329">
        <v>125.769223116782</v>
      </c>
      <c r="S1458" s="2330"/>
      <c r="T1458" s="2325">
        <v>7260</v>
      </c>
      <c r="U1458" s="2326">
        <v>3562.00475861311</v>
      </c>
      <c r="V1458" s="2331"/>
      <c r="W1458" s="2332">
        <v>7260</v>
      </c>
      <c r="X1458" s="2329">
        <v>178.257288912429</v>
      </c>
      <c r="Y1458" s="2330"/>
      <c r="Z1458" s="2333">
        <v>7260</v>
      </c>
      <c r="AA1458" s="2326">
        <v>2239.9097550809902</v>
      </c>
      <c r="AB1458" s="2331"/>
      <c r="AC1458" s="2332">
        <v>7260</v>
      </c>
      <c r="AD1458" s="2329">
        <v>142.762613861375</v>
      </c>
      <c r="AE1458" s="2330"/>
      <c r="AF1458" s="2334">
        <v>7260</v>
      </c>
      <c r="AG1458" s="2335">
        <f t="shared" si="50"/>
        <v>1948.8608299985608</v>
      </c>
      <c r="AH1458" s="2336"/>
      <c r="AI1458" s="2334">
        <v>7260</v>
      </c>
      <c r="AJ1458" s="2337">
        <f t="shared" si="51"/>
        <v>135.14815641284139</v>
      </c>
    </row>
    <row r="1459" spans="2:36" x14ac:dyDescent="0.25">
      <c r="B1459" s="2325">
        <v>7265</v>
      </c>
      <c r="C1459" s="2326">
        <v>1391.8990752162799</v>
      </c>
      <c r="D1459" s="2327"/>
      <c r="E1459" s="2328">
        <v>7265</v>
      </c>
      <c r="F1459" s="2329">
        <v>124.833636659633</v>
      </c>
      <c r="G1459" s="2330"/>
      <c r="H1459" s="2325">
        <v>7265</v>
      </c>
      <c r="I1459" s="2326">
        <v>952.60580141323305</v>
      </c>
      <c r="J1459" s="2331"/>
      <c r="K1459" s="2328">
        <v>7265</v>
      </c>
      <c r="L1459" s="2329">
        <v>104.11636073401399</v>
      </c>
      <c r="M1459" s="2330"/>
      <c r="N1459" s="2325">
        <v>7265</v>
      </c>
      <c r="O1459" s="2326">
        <v>1597.8747743881199</v>
      </c>
      <c r="P1459" s="2331"/>
      <c r="Q1459" s="2328">
        <v>7265</v>
      </c>
      <c r="R1459" s="2329">
        <v>125.768389417785</v>
      </c>
      <c r="S1459" s="2330"/>
      <c r="T1459" s="2325">
        <v>7265</v>
      </c>
      <c r="U1459" s="2326">
        <v>3561.9953025865998</v>
      </c>
      <c r="V1459" s="2331"/>
      <c r="W1459" s="2332">
        <v>7265</v>
      </c>
      <c r="X1459" s="2329">
        <v>178.256462025329</v>
      </c>
      <c r="Y1459" s="2330"/>
      <c r="Z1459" s="2333">
        <v>7265</v>
      </c>
      <c r="AA1459" s="2326">
        <v>2240.0028335842999</v>
      </c>
      <c r="AB1459" s="2331"/>
      <c r="AC1459" s="2332">
        <v>7265</v>
      </c>
      <c r="AD1459" s="2329">
        <v>142.76454563976901</v>
      </c>
      <c r="AE1459" s="2330"/>
      <c r="AF1459" s="2334">
        <v>7265</v>
      </c>
      <c r="AG1459" s="2335">
        <f t="shared" si="50"/>
        <v>1948.8755574377064</v>
      </c>
      <c r="AH1459" s="2336"/>
      <c r="AI1459" s="2334">
        <v>7265</v>
      </c>
      <c r="AJ1459" s="2337">
        <f t="shared" si="51"/>
        <v>135.14787889530601</v>
      </c>
    </row>
    <row r="1460" spans="2:36" x14ac:dyDescent="0.25">
      <c r="B1460" s="2325">
        <v>7270</v>
      </c>
      <c r="C1460" s="2326">
        <v>1391.89646805439</v>
      </c>
      <c r="D1460" s="2327"/>
      <c r="E1460" s="2328">
        <v>7270</v>
      </c>
      <c r="F1460" s="2329">
        <v>124.83275491261</v>
      </c>
      <c r="G1460" s="2330"/>
      <c r="H1460" s="2325">
        <v>7270</v>
      </c>
      <c r="I1460" s="2326">
        <v>952.60140492871199</v>
      </c>
      <c r="J1460" s="2331"/>
      <c r="K1460" s="2328">
        <v>7270</v>
      </c>
      <c r="L1460" s="2329">
        <v>104.115583701063</v>
      </c>
      <c r="M1460" s="2330"/>
      <c r="N1460" s="2325">
        <v>7270</v>
      </c>
      <c r="O1460" s="2326">
        <v>1597.8717927534601</v>
      </c>
      <c r="P1460" s="2331"/>
      <c r="Q1460" s="2328">
        <v>7270</v>
      </c>
      <c r="R1460" s="2329">
        <v>125.767555718788</v>
      </c>
      <c r="S1460" s="2330"/>
      <c r="T1460" s="2325">
        <v>7270</v>
      </c>
      <c r="U1460" s="2326">
        <v>3561.9858465600901</v>
      </c>
      <c r="V1460" s="2331"/>
      <c r="W1460" s="2332">
        <v>7270</v>
      </c>
      <c r="X1460" s="2329">
        <v>178.255635138229</v>
      </c>
      <c r="Y1460" s="2330"/>
      <c r="Z1460" s="2333">
        <v>7270</v>
      </c>
      <c r="AA1460" s="2326">
        <v>2240.09591208761</v>
      </c>
      <c r="AB1460" s="2331"/>
      <c r="AC1460" s="2332">
        <v>7270</v>
      </c>
      <c r="AD1460" s="2329">
        <v>142.76647741816299</v>
      </c>
      <c r="AE1460" s="2330"/>
      <c r="AF1460" s="2334">
        <v>7270</v>
      </c>
      <c r="AG1460" s="2335">
        <f t="shared" si="50"/>
        <v>1948.8902848768525</v>
      </c>
      <c r="AH1460" s="2336"/>
      <c r="AI1460" s="2334">
        <v>7270</v>
      </c>
      <c r="AJ1460" s="2337">
        <f t="shared" si="51"/>
        <v>135.14760137777063</v>
      </c>
    </row>
    <row r="1461" spans="2:36" x14ac:dyDescent="0.25">
      <c r="B1461" s="2325">
        <v>7275</v>
      </c>
      <c r="C1461" s="2326">
        <v>1391.8938608925</v>
      </c>
      <c r="D1461" s="2327"/>
      <c r="E1461" s="2328">
        <v>7275</v>
      </c>
      <c r="F1461" s="2329">
        <v>124.831873165587</v>
      </c>
      <c r="G1461" s="2330"/>
      <c r="H1461" s="2325">
        <v>7275</v>
      </c>
      <c r="I1461" s="2326">
        <v>952.59700844419103</v>
      </c>
      <c r="J1461" s="2331"/>
      <c r="K1461" s="2328">
        <v>7275</v>
      </c>
      <c r="L1461" s="2329">
        <v>104.114806668112</v>
      </c>
      <c r="M1461" s="2330"/>
      <c r="N1461" s="2325">
        <v>7275</v>
      </c>
      <c r="O1461" s="2326">
        <v>1597.8688111188001</v>
      </c>
      <c r="P1461" s="2331"/>
      <c r="Q1461" s="2328">
        <v>7275</v>
      </c>
      <c r="R1461" s="2329">
        <v>125.766722019791</v>
      </c>
      <c r="S1461" s="2330"/>
      <c r="T1461" s="2325">
        <v>7275</v>
      </c>
      <c r="U1461" s="2326">
        <v>3561.9763905335799</v>
      </c>
      <c r="V1461" s="2331"/>
      <c r="W1461" s="2332">
        <v>7275</v>
      </c>
      <c r="X1461" s="2329">
        <v>178.25480825112899</v>
      </c>
      <c r="Y1461" s="2330"/>
      <c r="Z1461" s="2333">
        <v>7275</v>
      </c>
      <c r="AA1461" s="2326">
        <v>2240.1889905909202</v>
      </c>
      <c r="AB1461" s="2331"/>
      <c r="AC1461" s="2332">
        <v>7275</v>
      </c>
      <c r="AD1461" s="2329">
        <v>142.768409196557</v>
      </c>
      <c r="AE1461" s="2330"/>
      <c r="AF1461" s="2334">
        <v>7275</v>
      </c>
      <c r="AG1461" s="2335">
        <f t="shared" si="50"/>
        <v>1948.9050123159984</v>
      </c>
      <c r="AH1461" s="2336"/>
      <c r="AI1461" s="2334">
        <v>7275</v>
      </c>
      <c r="AJ1461" s="2337">
        <f t="shared" si="51"/>
        <v>135.14732386023519</v>
      </c>
    </row>
    <row r="1462" spans="2:36" x14ac:dyDescent="0.25">
      <c r="B1462" s="2325">
        <v>7280</v>
      </c>
      <c r="C1462" s="2326">
        <v>1391.8912537306101</v>
      </c>
      <c r="D1462" s="2327"/>
      <c r="E1462" s="2328">
        <v>7280</v>
      </c>
      <c r="F1462" s="2329">
        <v>124.830991418563</v>
      </c>
      <c r="G1462" s="2330"/>
      <c r="H1462" s="2325">
        <v>7280</v>
      </c>
      <c r="I1462" s="2326">
        <v>952.59261195966997</v>
      </c>
      <c r="J1462" s="2331"/>
      <c r="K1462" s="2328">
        <v>7280</v>
      </c>
      <c r="L1462" s="2329">
        <v>104.114029635161</v>
      </c>
      <c r="M1462" s="2330"/>
      <c r="N1462" s="2325">
        <v>7280</v>
      </c>
      <c r="O1462" s="2326">
        <v>1597.86582948414</v>
      </c>
      <c r="P1462" s="2331"/>
      <c r="Q1462" s="2328">
        <v>7280</v>
      </c>
      <c r="R1462" s="2329">
        <v>125.76588832079401</v>
      </c>
      <c r="S1462" s="2330"/>
      <c r="T1462" s="2325">
        <v>7280</v>
      </c>
      <c r="U1462" s="2326">
        <v>3561.9669345070702</v>
      </c>
      <c r="V1462" s="2331"/>
      <c r="W1462" s="2332">
        <v>7280</v>
      </c>
      <c r="X1462" s="2329">
        <v>178.25398136402899</v>
      </c>
      <c r="Y1462" s="2330"/>
      <c r="Z1462" s="2333">
        <v>7280</v>
      </c>
      <c r="AA1462" s="2326">
        <v>2240.2820690942299</v>
      </c>
      <c r="AB1462" s="2331"/>
      <c r="AC1462" s="2332">
        <v>7280</v>
      </c>
      <c r="AD1462" s="2329">
        <v>142.77034097495101</v>
      </c>
      <c r="AE1462" s="2330"/>
      <c r="AF1462" s="2334">
        <v>7280</v>
      </c>
      <c r="AG1462" s="2335">
        <f t="shared" si="50"/>
        <v>1948.9197397551441</v>
      </c>
      <c r="AH1462" s="2336"/>
      <c r="AI1462" s="2334">
        <v>7280</v>
      </c>
      <c r="AJ1462" s="2337">
        <f t="shared" si="51"/>
        <v>135.14704634269961</v>
      </c>
    </row>
    <row r="1463" spans="2:36" x14ac:dyDescent="0.25">
      <c r="B1463" s="2325">
        <v>7285</v>
      </c>
      <c r="C1463" s="2326">
        <v>1391.8886465687201</v>
      </c>
      <c r="D1463" s="2327"/>
      <c r="E1463" s="2328">
        <v>7285</v>
      </c>
      <c r="F1463" s="2329">
        <v>124.83010967154</v>
      </c>
      <c r="G1463" s="2330"/>
      <c r="H1463" s="2325">
        <v>7285</v>
      </c>
      <c r="I1463" s="2326">
        <v>952.58821547514901</v>
      </c>
      <c r="J1463" s="2331"/>
      <c r="K1463" s="2328">
        <v>7285</v>
      </c>
      <c r="L1463" s="2329">
        <v>104.11325260221</v>
      </c>
      <c r="M1463" s="2330"/>
      <c r="N1463" s="2325">
        <v>7285</v>
      </c>
      <c r="O1463" s="2326">
        <v>1597.86284784948</v>
      </c>
      <c r="P1463" s="2331"/>
      <c r="Q1463" s="2328">
        <v>7285</v>
      </c>
      <c r="R1463" s="2329">
        <v>125.76505462179701</v>
      </c>
      <c r="S1463" s="2330"/>
      <c r="T1463" s="2325">
        <v>7285</v>
      </c>
      <c r="U1463" s="2326">
        <v>3561.95747848056</v>
      </c>
      <c r="V1463" s="2331"/>
      <c r="W1463" s="2332">
        <v>7285</v>
      </c>
      <c r="X1463" s="2329">
        <v>178.25315447692901</v>
      </c>
      <c r="Y1463" s="2330"/>
      <c r="Z1463" s="2333">
        <v>7285</v>
      </c>
      <c r="AA1463" s="2326">
        <v>2240.37514759754</v>
      </c>
      <c r="AB1463" s="2331"/>
      <c r="AC1463" s="2332">
        <v>7285</v>
      </c>
      <c r="AD1463" s="2329">
        <v>142.77227275334599</v>
      </c>
      <c r="AE1463" s="2330"/>
      <c r="AF1463" s="2334">
        <v>7285</v>
      </c>
      <c r="AG1463" s="2335">
        <f t="shared" si="50"/>
        <v>1948.9344671942897</v>
      </c>
      <c r="AH1463" s="2336"/>
      <c r="AI1463" s="2334">
        <v>7285</v>
      </c>
      <c r="AJ1463" s="2337">
        <f t="shared" si="51"/>
        <v>135.1467688251644</v>
      </c>
    </row>
    <row r="1464" spans="2:36" x14ac:dyDescent="0.25">
      <c r="B1464" s="2325">
        <v>7290</v>
      </c>
      <c r="C1464" s="2326">
        <v>1391.8860394068299</v>
      </c>
      <c r="D1464" s="2327"/>
      <c r="E1464" s="2328">
        <v>7290</v>
      </c>
      <c r="F1464" s="2329">
        <v>124.829227924517</v>
      </c>
      <c r="G1464" s="2330"/>
      <c r="H1464" s="2325">
        <v>7290</v>
      </c>
      <c r="I1464" s="2326">
        <v>952.58381899062795</v>
      </c>
      <c r="J1464" s="2331"/>
      <c r="K1464" s="2328">
        <v>7290</v>
      </c>
      <c r="L1464" s="2329">
        <v>104.112475569259</v>
      </c>
      <c r="M1464" s="2330"/>
      <c r="N1464" s="2325">
        <v>7290</v>
      </c>
      <c r="O1464" s="2326">
        <v>1597.8598662148199</v>
      </c>
      <c r="P1464" s="2331"/>
      <c r="Q1464" s="2328">
        <v>7290</v>
      </c>
      <c r="R1464" s="2329">
        <v>125.76422092280001</v>
      </c>
      <c r="S1464" s="2330"/>
      <c r="T1464" s="2325">
        <v>7290</v>
      </c>
      <c r="U1464" s="2326">
        <v>3561.9480224540498</v>
      </c>
      <c r="V1464" s="2331"/>
      <c r="W1464" s="2332">
        <v>7290</v>
      </c>
      <c r="X1464" s="2329">
        <v>178.25232758982801</v>
      </c>
      <c r="Y1464" s="2330"/>
      <c r="Z1464" s="2333">
        <v>7290</v>
      </c>
      <c r="AA1464" s="2326">
        <v>2240.4682261008502</v>
      </c>
      <c r="AB1464" s="2331"/>
      <c r="AC1464" s="2332">
        <v>7290</v>
      </c>
      <c r="AD1464" s="2329">
        <v>142.77420453174</v>
      </c>
      <c r="AE1464" s="2330"/>
      <c r="AF1464" s="2334">
        <v>7290</v>
      </c>
      <c r="AG1464" s="2335">
        <f t="shared" si="50"/>
        <v>1948.9491946334354</v>
      </c>
      <c r="AH1464" s="2336"/>
      <c r="AI1464" s="2334">
        <v>7290</v>
      </c>
      <c r="AJ1464" s="2337">
        <f t="shared" si="51"/>
        <v>135.14649130762879</v>
      </c>
    </row>
    <row r="1465" spans="2:36" x14ac:dyDescent="0.25">
      <c r="B1465" s="2325">
        <v>7295</v>
      </c>
      <c r="C1465" s="2326">
        <v>1391.88343224494</v>
      </c>
      <c r="D1465" s="2327"/>
      <c r="E1465" s="2328">
        <v>7295</v>
      </c>
      <c r="F1465" s="2329">
        <v>124.828346177494</v>
      </c>
      <c r="G1465" s="2330"/>
      <c r="H1465" s="2325">
        <v>7295</v>
      </c>
      <c r="I1465" s="2326">
        <v>952.57942250610699</v>
      </c>
      <c r="J1465" s="2331"/>
      <c r="K1465" s="2328">
        <v>7295</v>
      </c>
      <c r="L1465" s="2329">
        <v>104.111698536308</v>
      </c>
      <c r="M1465" s="2330"/>
      <c r="N1465" s="2325">
        <v>7295</v>
      </c>
      <c r="O1465" s="2326">
        <v>1597.8568845801601</v>
      </c>
      <c r="P1465" s="2331"/>
      <c r="Q1465" s="2328">
        <v>7295</v>
      </c>
      <c r="R1465" s="2329">
        <v>125.76338722380299</v>
      </c>
      <c r="S1465" s="2330"/>
      <c r="T1465" s="2325">
        <v>7295</v>
      </c>
      <c r="U1465" s="2326">
        <v>3561.9385664275401</v>
      </c>
      <c r="V1465" s="2331"/>
      <c r="W1465" s="2332">
        <v>7295</v>
      </c>
      <c r="X1465" s="2329">
        <v>178.25150070272801</v>
      </c>
      <c r="Y1465" s="2330"/>
      <c r="Z1465" s="2333">
        <v>7295</v>
      </c>
      <c r="AA1465" s="2326">
        <v>2240.5613046041599</v>
      </c>
      <c r="AB1465" s="2331"/>
      <c r="AC1465" s="2332">
        <v>7295</v>
      </c>
      <c r="AD1465" s="2329">
        <v>142.77613631013401</v>
      </c>
      <c r="AE1465" s="2330"/>
      <c r="AF1465" s="2334">
        <v>7295</v>
      </c>
      <c r="AG1465" s="2335">
        <f t="shared" si="50"/>
        <v>1948.9639220725815</v>
      </c>
      <c r="AH1465" s="2336"/>
      <c r="AI1465" s="2334">
        <v>7295</v>
      </c>
      <c r="AJ1465" s="2337">
        <f t="shared" si="51"/>
        <v>135.14621379009341</v>
      </c>
    </row>
    <row r="1466" spans="2:36" x14ac:dyDescent="0.25">
      <c r="B1466" s="2325">
        <v>7300</v>
      </c>
      <c r="C1466" s="2326">
        <v>1391.88082508305</v>
      </c>
      <c r="D1466" s="2327"/>
      <c r="E1466" s="2328">
        <v>7300</v>
      </c>
      <c r="F1466" s="2329">
        <v>124.827464430471</v>
      </c>
      <c r="G1466" s="2330"/>
      <c r="H1466" s="2325">
        <v>7300</v>
      </c>
      <c r="I1466" s="2326">
        <v>952.57502602158604</v>
      </c>
      <c r="J1466" s="2331"/>
      <c r="K1466" s="2328">
        <v>7300</v>
      </c>
      <c r="L1466" s="2329">
        <v>104.11092150335701</v>
      </c>
      <c r="M1466" s="2330"/>
      <c r="N1466" s="2325">
        <v>7300</v>
      </c>
      <c r="O1466" s="2326">
        <v>1597.8539029455001</v>
      </c>
      <c r="P1466" s="2331"/>
      <c r="Q1466" s="2328">
        <v>7300</v>
      </c>
      <c r="R1466" s="2329">
        <v>125.76255352480599</v>
      </c>
      <c r="S1466" s="2330"/>
      <c r="T1466" s="2325">
        <v>7300</v>
      </c>
      <c r="U1466" s="2326">
        <v>3561.9291104010299</v>
      </c>
      <c r="V1466" s="2331"/>
      <c r="W1466" s="2332">
        <v>7300</v>
      </c>
      <c r="X1466" s="2329">
        <v>178.25067381562801</v>
      </c>
      <c r="Y1466" s="2330"/>
      <c r="Z1466" s="2333">
        <v>7300</v>
      </c>
      <c r="AA1466" s="2326">
        <v>2240.65438310747</v>
      </c>
      <c r="AB1466" s="2331"/>
      <c r="AC1466" s="2332">
        <v>7300</v>
      </c>
      <c r="AD1466" s="2329">
        <v>142.77806808852799</v>
      </c>
      <c r="AE1466" s="2330"/>
      <c r="AF1466" s="2334">
        <v>7300</v>
      </c>
      <c r="AG1466" s="2335">
        <f t="shared" si="50"/>
        <v>1948.9786495117273</v>
      </c>
      <c r="AH1466" s="2336"/>
      <c r="AI1466" s="2334">
        <v>7300</v>
      </c>
      <c r="AJ1466" s="2337">
        <f t="shared" si="51"/>
        <v>135.145936272558</v>
      </c>
    </row>
    <row r="1467" spans="2:36" x14ac:dyDescent="0.25">
      <c r="B1467" s="2325">
        <v>7305</v>
      </c>
      <c r="C1467" s="2326">
        <v>1391.8782179211601</v>
      </c>
      <c r="D1467" s="2327"/>
      <c r="E1467" s="2328">
        <v>7305</v>
      </c>
      <c r="F1467" s="2329">
        <v>124.826582683448</v>
      </c>
      <c r="G1467" s="2330"/>
      <c r="H1467" s="2325">
        <v>7305</v>
      </c>
      <c r="I1467" s="2326">
        <v>952.57062953706497</v>
      </c>
      <c r="J1467" s="2331"/>
      <c r="K1467" s="2328">
        <v>7305</v>
      </c>
      <c r="L1467" s="2329">
        <v>104.110144470406</v>
      </c>
      <c r="M1467" s="2330"/>
      <c r="N1467" s="2325">
        <v>7305</v>
      </c>
      <c r="O1467" s="2326">
        <v>1597.85092131084</v>
      </c>
      <c r="P1467" s="2331"/>
      <c r="Q1467" s="2328">
        <v>7305</v>
      </c>
      <c r="R1467" s="2329">
        <v>125.761719825809</v>
      </c>
      <c r="S1467" s="2330"/>
      <c r="T1467" s="2325">
        <v>7305</v>
      </c>
      <c r="U1467" s="2326">
        <v>3561.9196543745202</v>
      </c>
      <c r="V1467" s="2331"/>
      <c r="W1467" s="2332">
        <v>7305</v>
      </c>
      <c r="X1467" s="2329">
        <v>178.249846928528</v>
      </c>
      <c r="Y1467" s="2330"/>
      <c r="Z1467" s="2333">
        <v>7305</v>
      </c>
      <c r="AA1467" s="2326">
        <v>2240.7474616107802</v>
      </c>
      <c r="AB1467" s="2331"/>
      <c r="AC1467" s="2332">
        <v>7305</v>
      </c>
      <c r="AD1467" s="2329">
        <v>142.779999866922</v>
      </c>
      <c r="AE1467" s="2330"/>
      <c r="AF1467" s="2334">
        <v>7305</v>
      </c>
      <c r="AG1467" s="2335">
        <f t="shared" si="50"/>
        <v>1948.993376950873</v>
      </c>
      <c r="AH1467" s="2336"/>
      <c r="AI1467" s="2334">
        <v>7305</v>
      </c>
      <c r="AJ1467" s="2337">
        <f t="shared" si="51"/>
        <v>135.14565875502259</v>
      </c>
    </row>
    <row r="1468" spans="2:36" x14ac:dyDescent="0.25">
      <c r="B1468" s="2325">
        <v>7310</v>
      </c>
      <c r="C1468" s="2326">
        <v>1391.8756107592701</v>
      </c>
      <c r="D1468" s="2327"/>
      <c r="E1468" s="2328">
        <v>7310</v>
      </c>
      <c r="F1468" s="2329">
        <v>124.82570093642499</v>
      </c>
      <c r="G1468" s="2330"/>
      <c r="H1468" s="2325">
        <v>7310</v>
      </c>
      <c r="I1468" s="2326">
        <v>952.56623305254402</v>
      </c>
      <c r="J1468" s="2331"/>
      <c r="K1468" s="2328">
        <v>7310</v>
      </c>
      <c r="L1468" s="2329">
        <v>104.10936743745501</v>
      </c>
      <c r="M1468" s="2330"/>
      <c r="N1468" s="2325">
        <v>7310</v>
      </c>
      <c r="O1468" s="2326">
        <v>1597.84793967618</v>
      </c>
      <c r="P1468" s="2331"/>
      <c r="Q1468" s="2328">
        <v>7310</v>
      </c>
      <c r="R1468" s="2329">
        <v>125.760886126812</v>
      </c>
      <c r="S1468" s="2330"/>
      <c r="T1468" s="2325">
        <v>7310</v>
      </c>
      <c r="U1468" s="2326">
        <v>3561.91019834801</v>
      </c>
      <c r="V1468" s="2331"/>
      <c r="W1468" s="2332">
        <v>7310</v>
      </c>
      <c r="X1468" s="2329">
        <v>178.249020041428</v>
      </c>
      <c r="Y1468" s="2330"/>
      <c r="Z1468" s="2333">
        <v>7310</v>
      </c>
      <c r="AA1468" s="2326">
        <v>2240.8405401140899</v>
      </c>
      <c r="AB1468" s="2331"/>
      <c r="AC1468" s="2332">
        <v>7310</v>
      </c>
      <c r="AD1468" s="2329">
        <v>142.78193164531601</v>
      </c>
      <c r="AE1468" s="2330"/>
      <c r="AF1468" s="2334">
        <v>7310</v>
      </c>
      <c r="AG1468" s="2335">
        <f t="shared" si="50"/>
        <v>1949.0081043900186</v>
      </c>
      <c r="AH1468" s="2336"/>
      <c r="AI1468" s="2334">
        <v>7310</v>
      </c>
      <c r="AJ1468" s="2337">
        <f t="shared" si="51"/>
        <v>135.14538123748721</v>
      </c>
    </row>
    <row r="1469" spans="2:36" x14ac:dyDescent="0.25">
      <c r="B1469" s="2325">
        <v>7315</v>
      </c>
      <c r="C1469" s="2326">
        <v>1391.8730035973799</v>
      </c>
      <c r="D1469" s="2327"/>
      <c r="E1469" s="2328">
        <v>7315</v>
      </c>
      <c r="F1469" s="2329">
        <v>124.82481918940201</v>
      </c>
      <c r="G1469" s="2330"/>
      <c r="H1469" s="2325">
        <v>7315</v>
      </c>
      <c r="I1469" s="2326">
        <v>952.56183656802295</v>
      </c>
      <c r="J1469" s="2331"/>
      <c r="K1469" s="2328">
        <v>7315</v>
      </c>
      <c r="L1469" s="2329">
        <v>104.108590404504</v>
      </c>
      <c r="M1469" s="2330"/>
      <c r="N1469" s="2325">
        <v>7315</v>
      </c>
      <c r="O1469" s="2326">
        <v>1597.8449580415199</v>
      </c>
      <c r="P1469" s="2331"/>
      <c r="Q1469" s="2328">
        <v>7315</v>
      </c>
      <c r="R1469" s="2329">
        <v>125.760052427815</v>
      </c>
      <c r="S1469" s="2330"/>
      <c r="T1469" s="2325">
        <v>7315</v>
      </c>
      <c r="U1469" s="2326">
        <v>3561.9007423214998</v>
      </c>
      <c r="V1469" s="2331"/>
      <c r="W1469" s="2332">
        <v>7315</v>
      </c>
      <c r="X1469" s="2329">
        <v>178.24819315432799</v>
      </c>
      <c r="Y1469" s="2330"/>
      <c r="Z1469" s="2333">
        <v>7315</v>
      </c>
      <c r="AA1469" s="2326">
        <v>2240.9336186174</v>
      </c>
      <c r="AB1469" s="2331"/>
      <c r="AC1469" s="2332">
        <v>7315</v>
      </c>
      <c r="AD1469" s="2329">
        <v>142.78386342370999</v>
      </c>
      <c r="AE1469" s="2330"/>
      <c r="AF1469" s="2334">
        <v>7315</v>
      </c>
      <c r="AG1469" s="2335">
        <f t="shared" si="50"/>
        <v>1949.0228318291647</v>
      </c>
      <c r="AH1469" s="2336"/>
      <c r="AI1469" s="2334">
        <v>7315</v>
      </c>
      <c r="AJ1469" s="2337">
        <f t="shared" si="51"/>
        <v>135.14510371995181</v>
      </c>
    </row>
    <row r="1470" spans="2:36" x14ac:dyDescent="0.25">
      <c r="B1470" s="2325">
        <v>7320</v>
      </c>
      <c r="C1470" s="2326">
        <v>1391.87039643549</v>
      </c>
      <c r="D1470" s="2327"/>
      <c r="E1470" s="2328">
        <v>7320</v>
      </c>
      <c r="F1470" s="2329">
        <v>124.82393744237901</v>
      </c>
      <c r="G1470" s="2330"/>
      <c r="H1470" s="2325">
        <v>7320</v>
      </c>
      <c r="I1470" s="2326">
        <v>952.557440083502</v>
      </c>
      <c r="J1470" s="2331"/>
      <c r="K1470" s="2328">
        <v>7320</v>
      </c>
      <c r="L1470" s="2329">
        <v>104.10781337155299</v>
      </c>
      <c r="M1470" s="2330"/>
      <c r="N1470" s="2325">
        <v>7320</v>
      </c>
      <c r="O1470" s="2326">
        <v>1597.8419764068601</v>
      </c>
      <c r="P1470" s="2331"/>
      <c r="Q1470" s="2328">
        <v>7320</v>
      </c>
      <c r="R1470" s="2329">
        <v>125.759218728818</v>
      </c>
      <c r="S1470" s="2330"/>
      <c r="T1470" s="2325">
        <v>7320</v>
      </c>
      <c r="U1470" s="2326">
        <v>3561.8912862949901</v>
      </c>
      <c r="V1470" s="2331"/>
      <c r="W1470" s="2332">
        <v>7320</v>
      </c>
      <c r="X1470" s="2329">
        <v>178.24736626722799</v>
      </c>
      <c r="Y1470" s="2330"/>
      <c r="Z1470" s="2333">
        <v>7320</v>
      </c>
      <c r="AA1470" s="2326">
        <v>2241.0266971207102</v>
      </c>
      <c r="AB1470" s="2331"/>
      <c r="AC1470" s="2332">
        <v>7320</v>
      </c>
      <c r="AD1470" s="2329">
        <v>142.785795202104</v>
      </c>
      <c r="AE1470" s="2330"/>
      <c r="AF1470" s="2334">
        <v>7320</v>
      </c>
      <c r="AG1470" s="2335">
        <f t="shared" si="50"/>
        <v>1949.0375592683108</v>
      </c>
      <c r="AH1470" s="2336"/>
      <c r="AI1470" s="2334">
        <v>7320</v>
      </c>
      <c r="AJ1470" s="2337">
        <f t="shared" si="51"/>
        <v>135.14482620241637</v>
      </c>
    </row>
    <row r="1471" spans="2:36" x14ac:dyDescent="0.25">
      <c r="B1471" s="2325">
        <v>7325</v>
      </c>
      <c r="C1471" s="2326">
        <v>1391.8677892736</v>
      </c>
      <c r="D1471" s="2327"/>
      <c r="E1471" s="2328">
        <v>7325</v>
      </c>
      <c r="F1471" s="2329">
        <v>124.823055695356</v>
      </c>
      <c r="G1471" s="2330"/>
      <c r="H1471" s="2325">
        <v>7325</v>
      </c>
      <c r="I1471" s="2326">
        <v>952.55304359898196</v>
      </c>
      <c r="J1471" s="2331"/>
      <c r="K1471" s="2328">
        <v>7325</v>
      </c>
      <c r="L1471" s="2329">
        <v>104.107036338602</v>
      </c>
      <c r="M1471" s="2330"/>
      <c r="N1471" s="2325">
        <v>7325</v>
      </c>
      <c r="O1471" s="2326">
        <v>1597.8389947722001</v>
      </c>
      <c r="P1471" s="2331"/>
      <c r="Q1471" s="2328">
        <v>7325</v>
      </c>
      <c r="R1471" s="2329">
        <v>125.758385029821</v>
      </c>
      <c r="S1471" s="2330"/>
      <c r="T1471" s="2325">
        <v>7325</v>
      </c>
      <c r="U1471" s="2326">
        <v>3561.8818302684799</v>
      </c>
      <c r="V1471" s="2331"/>
      <c r="W1471" s="2332">
        <v>7325</v>
      </c>
      <c r="X1471" s="2329">
        <v>178.24653938012801</v>
      </c>
      <c r="Y1471" s="2330"/>
      <c r="Z1471" s="2333">
        <v>7325</v>
      </c>
      <c r="AA1471" s="2326">
        <v>2241.1197756240199</v>
      </c>
      <c r="AB1471" s="2331"/>
      <c r="AC1471" s="2332">
        <v>7325</v>
      </c>
      <c r="AD1471" s="2329">
        <v>142.78772698049801</v>
      </c>
      <c r="AE1471" s="2330"/>
      <c r="AF1471" s="2334">
        <v>7325</v>
      </c>
      <c r="AG1471" s="2335">
        <f t="shared" si="50"/>
        <v>1949.0522867074565</v>
      </c>
      <c r="AH1471" s="2336"/>
      <c r="AI1471" s="2334">
        <v>7325</v>
      </c>
      <c r="AJ1471" s="2337">
        <f t="shared" si="51"/>
        <v>135.14454868488102</v>
      </c>
    </row>
    <row r="1472" spans="2:36" x14ac:dyDescent="0.25">
      <c r="B1472" s="2325">
        <v>7330</v>
      </c>
      <c r="C1472" s="2326">
        <v>1391.8651821117101</v>
      </c>
      <c r="D1472" s="2327"/>
      <c r="E1472" s="2328">
        <v>7330</v>
      </c>
      <c r="F1472" s="2329">
        <v>124.822173948333</v>
      </c>
      <c r="G1472" s="2330"/>
      <c r="H1472" s="2325">
        <v>7330</v>
      </c>
      <c r="I1472" s="2326">
        <v>952.54864711446101</v>
      </c>
      <c r="J1472" s="2331"/>
      <c r="K1472" s="2328">
        <v>7330</v>
      </c>
      <c r="L1472" s="2329">
        <v>104.10625930565099</v>
      </c>
      <c r="M1472" s="2330"/>
      <c r="N1472" s="2325">
        <v>7330</v>
      </c>
      <c r="O1472" s="2326">
        <v>1597.83601313754</v>
      </c>
      <c r="P1472" s="2331"/>
      <c r="Q1472" s="2328">
        <v>7330</v>
      </c>
      <c r="R1472" s="2329">
        <v>125.757551330824</v>
      </c>
      <c r="S1472" s="2330"/>
      <c r="T1472" s="2325">
        <v>7330</v>
      </c>
      <c r="U1472" s="2326">
        <v>3561.8723742419702</v>
      </c>
      <c r="V1472" s="2331"/>
      <c r="W1472" s="2332">
        <v>7330</v>
      </c>
      <c r="X1472" s="2329">
        <v>178.24571249302801</v>
      </c>
      <c r="Y1472" s="2330"/>
      <c r="Z1472" s="2333">
        <v>7330</v>
      </c>
      <c r="AA1472" s="2326">
        <v>2241.21285412733</v>
      </c>
      <c r="AB1472" s="2331"/>
      <c r="AC1472" s="2332">
        <v>7330</v>
      </c>
      <c r="AD1472" s="2329">
        <v>142.78965875889199</v>
      </c>
      <c r="AE1472" s="2330"/>
      <c r="AF1472" s="2334">
        <v>7330</v>
      </c>
      <c r="AG1472" s="2335">
        <f t="shared" si="50"/>
        <v>1949.0670141466023</v>
      </c>
      <c r="AH1472" s="2336"/>
      <c r="AI1472" s="2334">
        <v>7330</v>
      </c>
      <c r="AJ1472" s="2337">
        <f t="shared" si="51"/>
        <v>135.14427116734561</v>
      </c>
    </row>
    <row r="1473" spans="2:36" x14ac:dyDescent="0.25">
      <c r="B1473" s="2325">
        <v>7335</v>
      </c>
      <c r="C1473" s="2326">
        <v>1391.8625749498201</v>
      </c>
      <c r="D1473" s="2327"/>
      <c r="E1473" s="2328">
        <v>7335</v>
      </c>
      <c r="F1473" s="2329">
        <v>124.82129220131</v>
      </c>
      <c r="G1473" s="2330"/>
      <c r="H1473" s="2325">
        <v>7335</v>
      </c>
      <c r="I1473" s="2326">
        <v>952.54425062994005</v>
      </c>
      <c r="J1473" s="2331"/>
      <c r="K1473" s="2328">
        <v>7335</v>
      </c>
      <c r="L1473" s="2329">
        <v>104.1054822727</v>
      </c>
      <c r="M1473" s="2330"/>
      <c r="N1473" s="2325">
        <v>7335</v>
      </c>
      <c r="O1473" s="2326">
        <v>1597.83303150288</v>
      </c>
      <c r="P1473" s="2331"/>
      <c r="Q1473" s="2328">
        <v>7335</v>
      </c>
      <c r="R1473" s="2329">
        <v>125.756717631827</v>
      </c>
      <c r="S1473" s="2330"/>
      <c r="T1473" s="2325">
        <v>7335</v>
      </c>
      <c r="U1473" s="2326">
        <v>3561.86291821546</v>
      </c>
      <c r="V1473" s="2331"/>
      <c r="W1473" s="2332">
        <v>7335</v>
      </c>
      <c r="X1473" s="2329">
        <v>178.244885605928</v>
      </c>
      <c r="Y1473" s="2330"/>
      <c r="Z1473" s="2333">
        <v>7335</v>
      </c>
      <c r="AA1473" s="2326">
        <v>2241.3059326306402</v>
      </c>
      <c r="AB1473" s="2331"/>
      <c r="AC1473" s="2332">
        <v>7335</v>
      </c>
      <c r="AD1473" s="2329">
        <v>142.791590537286</v>
      </c>
      <c r="AE1473" s="2330"/>
      <c r="AF1473" s="2334">
        <v>7335</v>
      </c>
      <c r="AG1473" s="2335">
        <f t="shared" si="50"/>
        <v>1949.081741585748</v>
      </c>
      <c r="AH1473" s="2336"/>
      <c r="AI1473" s="2334">
        <v>7335</v>
      </c>
      <c r="AJ1473" s="2337">
        <f t="shared" si="51"/>
        <v>135.1439936498102</v>
      </c>
    </row>
    <row r="1474" spans="2:36" x14ac:dyDescent="0.25">
      <c r="B1474" s="2325">
        <v>7340</v>
      </c>
      <c r="C1474" s="2326">
        <v>1391.8599677879299</v>
      </c>
      <c r="D1474" s="2327"/>
      <c r="E1474" s="2328">
        <v>7340</v>
      </c>
      <c r="F1474" s="2329">
        <v>124.820410454287</v>
      </c>
      <c r="G1474" s="2330"/>
      <c r="H1474" s="2325">
        <v>7340</v>
      </c>
      <c r="I1474" s="2326">
        <v>952.53985414541899</v>
      </c>
      <c r="J1474" s="2331"/>
      <c r="K1474" s="2328">
        <v>7340</v>
      </c>
      <c r="L1474" s="2329">
        <v>104.10470523974899</v>
      </c>
      <c r="M1474" s="2330"/>
      <c r="N1474" s="2325">
        <v>7340</v>
      </c>
      <c r="O1474" s="2326">
        <v>1597.8300498682199</v>
      </c>
      <c r="P1474" s="2331"/>
      <c r="Q1474" s="2328">
        <v>7340</v>
      </c>
      <c r="R1474" s="2329">
        <v>125.75588393283</v>
      </c>
      <c r="S1474" s="2330"/>
      <c r="T1474" s="2325">
        <v>7340</v>
      </c>
      <c r="U1474" s="2326">
        <v>3561.8534621889498</v>
      </c>
      <c r="V1474" s="2331"/>
      <c r="W1474" s="2332">
        <v>7340</v>
      </c>
      <c r="X1474" s="2329">
        <v>178.244058718828</v>
      </c>
      <c r="Y1474" s="2330"/>
      <c r="Z1474" s="2333">
        <v>7340</v>
      </c>
      <c r="AA1474" s="2326">
        <v>2241.3990111339499</v>
      </c>
      <c r="AB1474" s="2331"/>
      <c r="AC1474" s="2332">
        <v>7340</v>
      </c>
      <c r="AD1474" s="2329">
        <v>142.79352231568001</v>
      </c>
      <c r="AE1474" s="2330"/>
      <c r="AF1474" s="2334">
        <v>7340</v>
      </c>
      <c r="AG1474" s="2335">
        <f t="shared" si="50"/>
        <v>1949.0964690248936</v>
      </c>
      <c r="AH1474" s="2336"/>
      <c r="AI1474" s="2334">
        <v>7340</v>
      </c>
      <c r="AJ1474" s="2337">
        <f t="shared" si="51"/>
        <v>135.14371613227479</v>
      </c>
    </row>
    <row r="1475" spans="2:36" x14ac:dyDescent="0.25">
      <c r="B1475" s="2325">
        <v>7345</v>
      </c>
      <c r="C1475" s="2326">
        <v>1391.85736062604</v>
      </c>
      <c r="D1475" s="2327"/>
      <c r="E1475" s="2328">
        <v>7345</v>
      </c>
      <c r="F1475" s="2329">
        <v>124.819528707264</v>
      </c>
      <c r="G1475" s="2330"/>
      <c r="H1475" s="2325">
        <v>7345</v>
      </c>
      <c r="I1475" s="2326">
        <v>952.53545766089803</v>
      </c>
      <c r="J1475" s="2331"/>
      <c r="K1475" s="2328">
        <v>7345</v>
      </c>
      <c r="L1475" s="2329">
        <v>104.103928206798</v>
      </c>
      <c r="M1475" s="2330"/>
      <c r="N1475" s="2325">
        <v>7345</v>
      </c>
      <c r="O1475" s="2326">
        <v>1597.8270682335601</v>
      </c>
      <c r="P1475" s="2331"/>
      <c r="Q1475" s="2328">
        <v>7345</v>
      </c>
      <c r="R1475" s="2329">
        <v>125.755050233833</v>
      </c>
      <c r="S1475" s="2330"/>
      <c r="T1475" s="2325">
        <v>7345</v>
      </c>
      <c r="U1475" s="2326">
        <v>3561.8440061624401</v>
      </c>
      <c r="V1475" s="2331"/>
      <c r="W1475" s="2332">
        <v>7345</v>
      </c>
      <c r="X1475" s="2329">
        <v>178.243231831728</v>
      </c>
      <c r="Y1475" s="2330"/>
      <c r="Z1475" s="2333">
        <v>7345</v>
      </c>
      <c r="AA1475" s="2326">
        <v>2241.4920896372601</v>
      </c>
      <c r="AB1475" s="2331"/>
      <c r="AC1475" s="2332">
        <v>7345</v>
      </c>
      <c r="AD1475" s="2329">
        <v>142.79545409407399</v>
      </c>
      <c r="AE1475" s="2330"/>
      <c r="AF1475" s="2334">
        <v>7345</v>
      </c>
      <c r="AG1475" s="2335">
        <f t="shared" si="50"/>
        <v>1949.1111964640397</v>
      </c>
      <c r="AH1475" s="2336"/>
      <c r="AI1475" s="2334">
        <v>7345</v>
      </c>
      <c r="AJ1475" s="2337">
        <f t="shared" si="51"/>
        <v>135.14343861473941</v>
      </c>
    </row>
    <row r="1476" spans="2:36" x14ac:dyDescent="0.25">
      <c r="B1476" s="2325">
        <v>7350</v>
      </c>
      <c r="C1476" s="2326">
        <v>1391.85475346415</v>
      </c>
      <c r="D1476" s="2327"/>
      <c r="E1476" s="2328">
        <v>7350</v>
      </c>
      <c r="F1476" s="2329">
        <v>124.818646960241</v>
      </c>
      <c r="G1476" s="2330"/>
      <c r="H1476" s="2325">
        <v>7350</v>
      </c>
      <c r="I1476" s="2326">
        <v>952.53106117637697</v>
      </c>
      <c r="J1476" s="2331"/>
      <c r="K1476" s="2328">
        <v>7350</v>
      </c>
      <c r="L1476" s="2329">
        <v>104.103151173846</v>
      </c>
      <c r="M1476" s="2330"/>
      <c r="N1476" s="2325">
        <v>7350</v>
      </c>
      <c r="O1476" s="2326">
        <v>1597.8240865989001</v>
      </c>
      <c r="P1476" s="2331"/>
      <c r="Q1476" s="2328">
        <v>7350</v>
      </c>
      <c r="R1476" s="2329">
        <v>125.754216534836</v>
      </c>
      <c r="S1476" s="2330"/>
      <c r="T1476" s="2325">
        <v>7350</v>
      </c>
      <c r="U1476" s="2326">
        <v>3561.8345501359299</v>
      </c>
      <c r="V1476" s="2331"/>
      <c r="W1476" s="2332">
        <v>7350</v>
      </c>
      <c r="X1476" s="2329">
        <v>178.24240494462799</v>
      </c>
      <c r="Y1476" s="2330"/>
      <c r="Z1476" s="2333">
        <v>7350</v>
      </c>
      <c r="AA1476" s="2326">
        <v>2241.5851681405702</v>
      </c>
      <c r="AB1476" s="2331"/>
      <c r="AC1476" s="2332">
        <v>7350</v>
      </c>
      <c r="AD1476" s="2329">
        <v>142.797385872468</v>
      </c>
      <c r="AE1476" s="2330"/>
      <c r="AF1476" s="2334">
        <v>7350</v>
      </c>
      <c r="AG1476" s="2335">
        <f t="shared" si="50"/>
        <v>1949.1259239031854</v>
      </c>
      <c r="AH1476" s="2336"/>
      <c r="AI1476" s="2334">
        <v>7350</v>
      </c>
      <c r="AJ1476" s="2337">
        <f t="shared" si="51"/>
        <v>135.1431610972038</v>
      </c>
    </row>
    <row r="1477" spans="2:36" x14ac:dyDescent="0.25">
      <c r="B1477" s="2325">
        <v>7355</v>
      </c>
      <c r="C1477" s="2326">
        <v>1391.8521463022601</v>
      </c>
      <c r="D1477" s="2327"/>
      <c r="E1477" s="2328">
        <v>7355</v>
      </c>
      <c r="F1477" s="2329">
        <v>124.817765213218</v>
      </c>
      <c r="G1477" s="2330"/>
      <c r="H1477" s="2325">
        <v>7355</v>
      </c>
      <c r="I1477" s="2326">
        <v>952.52666469185601</v>
      </c>
      <c r="J1477" s="2331"/>
      <c r="K1477" s="2328">
        <v>7355</v>
      </c>
      <c r="L1477" s="2329">
        <v>104.10237414089499</v>
      </c>
      <c r="M1477" s="2330"/>
      <c r="N1477" s="2325">
        <v>7355</v>
      </c>
      <c r="O1477" s="2326">
        <v>1597.82110496424</v>
      </c>
      <c r="P1477" s="2331"/>
      <c r="Q1477" s="2328">
        <v>7355</v>
      </c>
      <c r="R1477" s="2329">
        <v>125.75338283583901</v>
      </c>
      <c r="S1477" s="2330"/>
      <c r="T1477" s="2325">
        <v>7355</v>
      </c>
      <c r="U1477" s="2326">
        <v>3561.8250941094202</v>
      </c>
      <c r="V1477" s="2331"/>
      <c r="W1477" s="2332">
        <v>7355</v>
      </c>
      <c r="X1477" s="2329">
        <v>178.24157805752799</v>
      </c>
      <c r="Y1477" s="2330"/>
      <c r="Z1477" s="2333">
        <v>7355</v>
      </c>
      <c r="AA1477" s="2326">
        <v>2241.6782466438799</v>
      </c>
      <c r="AB1477" s="2331"/>
      <c r="AC1477" s="2332">
        <v>7355</v>
      </c>
      <c r="AD1477" s="2329">
        <v>142.79931765086201</v>
      </c>
      <c r="AE1477" s="2330"/>
      <c r="AF1477" s="2334">
        <v>7355</v>
      </c>
      <c r="AG1477" s="2335">
        <f t="shared" si="50"/>
        <v>1949.1406513423312</v>
      </c>
      <c r="AH1477" s="2336"/>
      <c r="AI1477" s="2334">
        <v>7355</v>
      </c>
      <c r="AJ1477" s="2337">
        <f t="shared" si="51"/>
        <v>135.14288357966842</v>
      </c>
    </row>
    <row r="1478" spans="2:36" x14ac:dyDescent="0.25">
      <c r="B1478" s="2325">
        <v>7360</v>
      </c>
      <c r="C1478" s="2326">
        <v>1391.8495391403701</v>
      </c>
      <c r="D1478" s="2327"/>
      <c r="E1478" s="2328">
        <v>7360</v>
      </c>
      <c r="F1478" s="2329">
        <v>124.81688346619499</v>
      </c>
      <c r="G1478" s="2330"/>
      <c r="H1478" s="2325">
        <v>7360</v>
      </c>
      <c r="I1478" s="2326">
        <v>952.52226820733495</v>
      </c>
      <c r="J1478" s="2331"/>
      <c r="K1478" s="2328">
        <v>7360</v>
      </c>
      <c r="L1478" s="2329">
        <v>104.101597107944</v>
      </c>
      <c r="M1478" s="2330"/>
      <c r="N1478" s="2325">
        <v>7360</v>
      </c>
      <c r="O1478" s="2326">
        <v>1597.81812332958</v>
      </c>
      <c r="P1478" s="2331"/>
      <c r="Q1478" s="2328">
        <v>7360</v>
      </c>
      <c r="R1478" s="2329">
        <v>125.75254913684201</v>
      </c>
      <c r="S1478" s="2330"/>
      <c r="T1478" s="2325">
        <v>7360</v>
      </c>
      <c r="U1478" s="2326">
        <v>3561.81563808291</v>
      </c>
      <c r="V1478" s="2331"/>
      <c r="W1478" s="2332">
        <v>7360</v>
      </c>
      <c r="X1478" s="2329">
        <v>178.24075117042801</v>
      </c>
      <c r="Y1478" s="2330"/>
      <c r="Z1478" s="2333">
        <v>7360</v>
      </c>
      <c r="AA1478" s="2326">
        <v>2241.7713251471901</v>
      </c>
      <c r="AB1478" s="2331"/>
      <c r="AC1478" s="2332">
        <v>7360</v>
      </c>
      <c r="AD1478" s="2329">
        <v>142.80124942925599</v>
      </c>
      <c r="AE1478" s="2330"/>
      <c r="AF1478" s="2334">
        <v>7360</v>
      </c>
      <c r="AG1478" s="2335">
        <f t="shared" si="50"/>
        <v>1949.1553787814769</v>
      </c>
      <c r="AH1478" s="2336"/>
      <c r="AI1478" s="2334">
        <v>7360</v>
      </c>
      <c r="AJ1478" s="2337">
        <f t="shared" si="51"/>
        <v>135.14260606213298</v>
      </c>
    </row>
    <row r="1479" spans="2:36" x14ac:dyDescent="0.25">
      <c r="B1479" s="2325">
        <v>7365</v>
      </c>
      <c r="C1479" s="2326">
        <v>1391.8469319784799</v>
      </c>
      <c r="D1479" s="2327"/>
      <c r="E1479" s="2328">
        <v>7365</v>
      </c>
      <c r="F1479" s="2329">
        <v>124.81600171917199</v>
      </c>
      <c r="G1479" s="2330"/>
      <c r="H1479" s="2325">
        <v>7365</v>
      </c>
      <c r="I1479" s="2326">
        <v>952.51787172281399</v>
      </c>
      <c r="J1479" s="2331"/>
      <c r="K1479" s="2328">
        <v>7365</v>
      </c>
      <c r="L1479" s="2329">
        <v>104.100820074993</v>
      </c>
      <c r="M1479" s="2330"/>
      <c r="N1479" s="2325">
        <v>7365</v>
      </c>
      <c r="O1479" s="2326">
        <v>1597.8151416949199</v>
      </c>
      <c r="P1479" s="2331"/>
      <c r="Q1479" s="2328">
        <v>7365</v>
      </c>
      <c r="R1479" s="2329">
        <v>125.75171543784499</v>
      </c>
      <c r="S1479" s="2330"/>
      <c r="T1479" s="2325">
        <v>7365</v>
      </c>
      <c r="U1479" s="2326">
        <v>3561.8061820563998</v>
      </c>
      <c r="V1479" s="2331"/>
      <c r="W1479" s="2332">
        <v>7365</v>
      </c>
      <c r="X1479" s="2329">
        <v>178.23992428332801</v>
      </c>
      <c r="Y1479" s="2330"/>
      <c r="Z1479" s="2333">
        <v>7365</v>
      </c>
      <c r="AA1479" s="2326">
        <v>2241.8644036505002</v>
      </c>
      <c r="AB1479" s="2331"/>
      <c r="AC1479" s="2332">
        <v>7365</v>
      </c>
      <c r="AD1479" s="2329">
        <v>142.80318120765</v>
      </c>
      <c r="AE1479" s="2330"/>
      <c r="AF1479" s="2334">
        <v>7365</v>
      </c>
      <c r="AG1479" s="2335">
        <f t="shared" si="50"/>
        <v>1949.170106220623</v>
      </c>
      <c r="AH1479" s="2336"/>
      <c r="AI1479" s="2334">
        <v>7365</v>
      </c>
      <c r="AJ1479" s="2337">
        <f t="shared" si="51"/>
        <v>135.1423285445976</v>
      </c>
    </row>
    <row r="1480" spans="2:36" x14ac:dyDescent="0.25">
      <c r="B1480" s="2325">
        <v>7370</v>
      </c>
      <c r="C1480" s="2326">
        <v>1391.84432481659</v>
      </c>
      <c r="D1480" s="2327"/>
      <c r="E1480" s="2328">
        <v>7370</v>
      </c>
      <c r="F1480" s="2329">
        <v>124.81511997214901</v>
      </c>
      <c r="G1480" s="2330"/>
      <c r="H1480" s="2325">
        <v>7370</v>
      </c>
      <c r="I1480" s="2326">
        <v>952.51347523829304</v>
      </c>
      <c r="J1480" s="2331"/>
      <c r="K1480" s="2328">
        <v>7370</v>
      </c>
      <c r="L1480" s="2329">
        <v>104.100043042042</v>
      </c>
      <c r="M1480" s="2330"/>
      <c r="N1480" s="2325">
        <v>7370</v>
      </c>
      <c r="O1480" s="2326">
        <v>1597.8121600602601</v>
      </c>
      <c r="P1480" s="2331"/>
      <c r="Q1480" s="2328">
        <v>7370</v>
      </c>
      <c r="R1480" s="2329">
        <v>125.75088173884799</v>
      </c>
      <c r="S1480" s="2330"/>
      <c r="T1480" s="2325">
        <v>7370</v>
      </c>
      <c r="U1480" s="2326">
        <v>3561.7967260299001</v>
      </c>
      <c r="V1480" s="2331"/>
      <c r="W1480" s="2332">
        <v>7370</v>
      </c>
      <c r="X1480" s="2329">
        <v>178.239097396228</v>
      </c>
      <c r="Y1480" s="2330"/>
      <c r="Z1480" s="2333">
        <v>7370</v>
      </c>
      <c r="AA1480" s="2326">
        <v>2241.9574821537999</v>
      </c>
      <c r="AB1480" s="2331"/>
      <c r="AC1480" s="2332">
        <v>7370</v>
      </c>
      <c r="AD1480" s="2329">
        <v>142.80511298604401</v>
      </c>
      <c r="AE1480" s="2330"/>
      <c r="AF1480" s="2334">
        <v>7370</v>
      </c>
      <c r="AG1480" s="2335">
        <f t="shared" si="50"/>
        <v>1949.1848336597686</v>
      </c>
      <c r="AH1480" s="2336"/>
      <c r="AI1480" s="2334">
        <v>7370</v>
      </c>
      <c r="AJ1480" s="2337">
        <f t="shared" si="51"/>
        <v>135.14205102706222</v>
      </c>
    </row>
    <row r="1481" spans="2:36" x14ac:dyDescent="0.25">
      <c r="B1481" s="2325">
        <v>7375</v>
      </c>
      <c r="C1481" s="2326">
        <v>1391.8417176547</v>
      </c>
      <c r="D1481" s="2327"/>
      <c r="E1481" s="2328">
        <v>7375</v>
      </c>
      <c r="F1481" s="2329">
        <v>124.814238225126</v>
      </c>
      <c r="G1481" s="2330"/>
      <c r="H1481" s="2325">
        <v>7375</v>
      </c>
      <c r="I1481" s="2326">
        <v>952.50907875377197</v>
      </c>
      <c r="J1481" s="2331"/>
      <c r="K1481" s="2328">
        <v>7375</v>
      </c>
      <c r="L1481" s="2329">
        <v>104.099266009091</v>
      </c>
      <c r="M1481" s="2330"/>
      <c r="N1481" s="2325">
        <v>7375</v>
      </c>
      <c r="O1481" s="2326">
        <v>1597.8091784256001</v>
      </c>
      <c r="P1481" s="2331"/>
      <c r="Q1481" s="2328">
        <v>7375</v>
      </c>
      <c r="R1481" s="2329">
        <v>125.75004803985099</v>
      </c>
      <c r="S1481" s="2330"/>
      <c r="T1481" s="2325">
        <v>7375</v>
      </c>
      <c r="U1481" s="2326">
        <v>3561.7872700033899</v>
      </c>
      <c r="V1481" s="2331"/>
      <c r="W1481" s="2332">
        <v>7375</v>
      </c>
      <c r="X1481" s="2329">
        <v>178.238270509128</v>
      </c>
      <c r="Y1481" s="2330"/>
      <c r="Z1481" s="2333">
        <v>7375</v>
      </c>
      <c r="AA1481" s="2326">
        <v>2242.0505606571101</v>
      </c>
      <c r="AB1481" s="2331"/>
      <c r="AC1481" s="2332">
        <v>7375</v>
      </c>
      <c r="AD1481" s="2329">
        <v>142.80704476443799</v>
      </c>
      <c r="AE1481" s="2330"/>
      <c r="AF1481" s="2334">
        <v>7375</v>
      </c>
      <c r="AG1481" s="2335">
        <f t="shared" si="50"/>
        <v>1949.1995610989143</v>
      </c>
      <c r="AH1481" s="2336"/>
      <c r="AI1481" s="2334">
        <v>7375</v>
      </c>
      <c r="AJ1481" s="2337">
        <f t="shared" si="51"/>
        <v>135.14177350952679</v>
      </c>
    </row>
    <row r="1482" spans="2:36" x14ac:dyDescent="0.25">
      <c r="B1482" s="2325">
        <v>7380</v>
      </c>
      <c r="C1482" s="2326">
        <v>1391.8391104928101</v>
      </c>
      <c r="D1482" s="2327"/>
      <c r="E1482" s="2328">
        <v>7380</v>
      </c>
      <c r="F1482" s="2329">
        <v>124.813356478103</v>
      </c>
      <c r="G1482" s="2330"/>
      <c r="H1482" s="2325">
        <v>7380</v>
      </c>
      <c r="I1482" s="2326">
        <v>952.50468226925102</v>
      </c>
      <c r="J1482" s="2331"/>
      <c r="K1482" s="2328">
        <v>7380</v>
      </c>
      <c r="L1482" s="2329">
        <v>104.09848897614</v>
      </c>
      <c r="M1482" s="2330"/>
      <c r="N1482" s="2325">
        <v>7380</v>
      </c>
      <c r="O1482" s="2326">
        <v>1597.80619679094</v>
      </c>
      <c r="P1482" s="2331"/>
      <c r="Q1482" s="2328">
        <v>7380</v>
      </c>
      <c r="R1482" s="2329">
        <v>125.749214340854</v>
      </c>
      <c r="S1482" s="2330"/>
      <c r="T1482" s="2325">
        <v>7380</v>
      </c>
      <c r="U1482" s="2326">
        <v>3561.7778139768802</v>
      </c>
      <c r="V1482" s="2331"/>
      <c r="W1482" s="2332">
        <v>7380</v>
      </c>
      <c r="X1482" s="2329">
        <v>178.237443622028</v>
      </c>
      <c r="Y1482" s="2330"/>
      <c r="Z1482" s="2333">
        <v>7380</v>
      </c>
      <c r="AA1482" s="2326">
        <v>2242.1436391604202</v>
      </c>
      <c r="AB1482" s="2331"/>
      <c r="AC1482" s="2332">
        <v>7380</v>
      </c>
      <c r="AD1482" s="2329">
        <v>142.808976542832</v>
      </c>
      <c r="AE1482" s="2330"/>
      <c r="AF1482" s="2334">
        <v>7380</v>
      </c>
      <c r="AG1482" s="2335">
        <f t="shared" si="50"/>
        <v>1949.2142885380604</v>
      </c>
      <c r="AH1482" s="2336"/>
      <c r="AI1482" s="2334">
        <v>7380</v>
      </c>
      <c r="AJ1482" s="2337">
        <f t="shared" si="51"/>
        <v>135.14149599199141</v>
      </c>
    </row>
    <row r="1483" spans="2:36" x14ac:dyDescent="0.25">
      <c r="B1483" s="2325">
        <v>7385</v>
      </c>
      <c r="C1483" s="2326">
        <v>1391.8365033309201</v>
      </c>
      <c r="D1483" s="2327"/>
      <c r="E1483" s="2328">
        <v>7385</v>
      </c>
      <c r="F1483" s="2329">
        <v>124.81247473108</v>
      </c>
      <c r="G1483" s="2330"/>
      <c r="H1483" s="2325">
        <v>7385</v>
      </c>
      <c r="I1483" s="2326">
        <v>952.50028578472995</v>
      </c>
      <c r="J1483" s="2331"/>
      <c r="K1483" s="2328">
        <v>7385</v>
      </c>
      <c r="L1483" s="2329">
        <v>104.097711943189</v>
      </c>
      <c r="M1483" s="2330"/>
      <c r="N1483" s="2325">
        <v>7385</v>
      </c>
      <c r="O1483" s="2326">
        <v>1597.80321515628</v>
      </c>
      <c r="P1483" s="2331"/>
      <c r="Q1483" s="2328">
        <v>7385</v>
      </c>
      <c r="R1483" s="2329">
        <v>125.748380641857</v>
      </c>
      <c r="S1483" s="2330"/>
      <c r="T1483" s="2325">
        <v>7385</v>
      </c>
      <c r="U1483" s="2326">
        <v>3561.76835795037</v>
      </c>
      <c r="V1483" s="2331"/>
      <c r="W1483" s="2332">
        <v>7385</v>
      </c>
      <c r="X1483" s="2329">
        <v>178.23661673492799</v>
      </c>
      <c r="Y1483" s="2330"/>
      <c r="Z1483" s="2333">
        <v>7385</v>
      </c>
      <c r="AA1483" s="2326">
        <v>2242.2367176637299</v>
      </c>
      <c r="AB1483" s="2331"/>
      <c r="AC1483" s="2332">
        <v>7385</v>
      </c>
      <c r="AD1483" s="2329">
        <v>142.81090832122601</v>
      </c>
      <c r="AE1483" s="2330"/>
      <c r="AF1483" s="2334">
        <v>7385</v>
      </c>
      <c r="AG1483" s="2335">
        <f t="shared" si="50"/>
        <v>1949.229015977206</v>
      </c>
      <c r="AH1483" s="2336"/>
      <c r="AI1483" s="2334">
        <v>7385</v>
      </c>
      <c r="AJ1483" s="2337">
        <f t="shared" si="51"/>
        <v>135.141218474456</v>
      </c>
    </row>
    <row r="1484" spans="2:36" x14ac:dyDescent="0.25">
      <c r="B1484" s="2325">
        <v>7390</v>
      </c>
      <c r="C1484" s="2326">
        <v>1391.8338961690299</v>
      </c>
      <c r="D1484" s="2327"/>
      <c r="E1484" s="2328">
        <v>7390</v>
      </c>
      <c r="F1484" s="2329">
        <v>124.811592984057</v>
      </c>
      <c r="G1484" s="2330"/>
      <c r="H1484" s="2325">
        <v>7390</v>
      </c>
      <c r="I1484" s="2326">
        <v>952.495889300209</v>
      </c>
      <c r="J1484" s="2331"/>
      <c r="K1484" s="2328">
        <v>7390</v>
      </c>
      <c r="L1484" s="2329">
        <v>104.09693491023801</v>
      </c>
      <c r="M1484" s="2330"/>
      <c r="N1484" s="2325">
        <v>7390</v>
      </c>
      <c r="O1484" s="2326">
        <v>1597.8002335216199</v>
      </c>
      <c r="P1484" s="2331"/>
      <c r="Q1484" s="2328">
        <v>7390</v>
      </c>
      <c r="R1484" s="2329">
        <v>125.74754694286</v>
      </c>
      <c r="S1484" s="2330"/>
      <c r="T1484" s="2325">
        <v>7390</v>
      </c>
      <c r="U1484" s="2326">
        <v>3561.7589019238599</v>
      </c>
      <c r="V1484" s="2331"/>
      <c r="W1484" s="2332">
        <v>7390</v>
      </c>
      <c r="X1484" s="2329">
        <v>178.23578984782799</v>
      </c>
      <c r="Y1484" s="2330"/>
      <c r="Z1484" s="2333">
        <v>7390</v>
      </c>
      <c r="AA1484" s="2326">
        <v>2242.3297961670401</v>
      </c>
      <c r="AB1484" s="2331"/>
      <c r="AC1484" s="2332">
        <v>7390</v>
      </c>
      <c r="AD1484" s="2329">
        <v>142.81284009961999</v>
      </c>
      <c r="AE1484" s="2330"/>
      <c r="AF1484" s="2334">
        <v>7390</v>
      </c>
      <c r="AG1484" s="2335">
        <f t="shared" si="50"/>
        <v>1949.2437434163517</v>
      </c>
      <c r="AH1484" s="2336"/>
      <c r="AI1484" s="2334">
        <v>7390</v>
      </c>
      <c r="AJ1484" s="2337">
        <f t="shared" si="51"/>
        <v>135.14094095692059</v>
      </c>
    </row>
    <row r="1485" spans="2:36" x14ac:dyDescent="0.25">
      <c r="B1485" s="2325">
        <v>7395</v>
      </c>
      <c r="C1485" s="2326">
        <v>1391.83128900714</v>
      </c>
      <c r="D1485" s="2327"/>
      <c r="E1485" s="2328">
        <v>7395</v>
      </c>
      <c r="F1485" s="2329">
        <v>124.810711237034</v>
      </c>
      <c r="G1485" s="2330"/>
      <c r="H1485" s="2325">
        <v>7395</v>
      </c>
      <c r="I1485" s="2326">
        <v>952.49149281568805</v>
      </c>
      <c r="J1485" s="2331"/>
      <c r="K1485" s="2328">
        <v>7395</v>
      </c>
      <c r="L1485" s="2329">
        <v>104.096157877287</v>
      </c>
      <c r="M1485" s="2330"/>
      <c r="N1485" s="2325">
        <v>7395</v>
      </c>
      <c r="O1485" s="2326">
        <v>1597.7972518869601</v>
      </c>
      <c r="P1485" s="2331"/>
      <c r="Q1485" s="2328">
        <v>7395</v>
      </c>
      <c r="R1485" s="2329">
        <v>125.746713243863</v>
      </c>
      <c r="S1485" s="2330"/>
      <c r="T1485" s="2325">
        <v>7395</v>
      </c>
      <c r="U1485" s="2326">
        <v>3561.7494458973501</v>
      </c>
      <c r="V1485" s="2331"/>
      <c r="W1485" s="2332">
        <v>7395</v>
      </c>
      <c r="X1485" s="2329">
        <v>178.23496296072801</v>
      </c>
      <c r="Y1485" s="2330"/>
      <c r="Z1485" s="2333">
        <v>7395</v>
      </c>
      <c r="AA1485" s="2326">
        <v>2242.4228746703502</v>
      </c>
      <c r="AB1485" s="2331"/>
      <c r="AC1485" s="2332">
        <v>7395</v>
      </c>
      <c r="AD1485" s="2329">
        <v>142.814771878014</v>
      </c>
      <c r="AE1485" s="2330"/>
      <c r="AF1485" s="2334">
        <v>7395</v>
      </c>
      <c r="AG1485" s="2335">
        <f t="shared" si="50"/>
        <v>1949.2584708554975</v>
      </c>
      <c r="AH1485" s="2336"/>
      <c r="AI1485" s="2334">
        <v>7395</v>
      </c>
      <c r="AJ1485" s="2337">
        <f t="shared" si="51"/>
        <v>135.14066343938521</v>
      </c>
    </row>
    <row r="1486" spans="2:36" x14ac:dyDescent="0.25">
      <c r="B1486" s="2325">
        <v>7400</v>
      </c>
      <c r="C1486" s="2326">
        <v>1391.82868184525</v>
      </c>
      <c r="D1486" s="2327"/>
      <c r="E1486" s="2328">
        <v>7400</v>
      </c>
      <c r="F1486" s="2329">
        <v>124.809829490011</v>
      </c>
      <c r="G1486" s="2330"/>
      <c r="H1486" s="2325">
        <v>7400</v>
      </c>
      <c r="I1486" s="2326">
        <v>952.48709633116698</v>
      </c>
      <c r="J1486" s="2331"/>
      <c r="K1486" s="2328">
        <v>7400</v>
      </c>
      <c r="L1486" s="2329">
        <v>104.09538084433601</v>
      </c>
      <c r="M1486" s="2330"/>
      <c r="N1486" s="2325">
        <v>7400</v>
      </c>
      <c r="O1486" s="2326">
        <v>1597.7942702523001</v>
      </c>
      <c r="P1486" s="2331"/>
      <c r="Q1486" s="2328">
        <v>7400</v>
      </c>
      <c r="R1486" s="2329">
        <v>125.745879544866</v>
      </c>
      <c r="S1486" s="2330"/>
      <c r="T1486" s="2325">
        <v>7400</v>
      </c>
      <c r="U1486" s="2326">
        <v>3561.73998987084</v>
      </c>
      <c r="V1486" s="2331"/>
      <c r="W1486" s="2332">
        <v>7400</v>
      </c>
      <c r="X1486" s="2329">
        <v>178.23413607362801</v>
      </c>
      <c r="Y1486" s="2330"/>
      <c r="Z1486" s="2333">
        <v>7400</v>
      </c>
      <c r="AA1486" s="2326">
        <v>2242.5159531736599</v>
      </c>
      <c r="AB1486" s="2331"/>
      <c r="AC1486" s="2332">
        <v>7400</v>
      </c>
      <c r="AD1486" s="2329">
        <v>142.81670365640801</v>
      </c>
      <c r="AE1486" s="2330"/>
      <c r="AF1486" s="2334">
        <v>7400</v>
      </c>
      <c r="AG1486" s="2335">
        <f t="shared" si="50"/>
        <v>1949.2731982946432</v>
      </c>
      <c r="AH1486" s="2336"/>
      <c r="AI1486" s="2334">
        <v>7400</v>
      </c>
      <c r="AJ1486" s="2337">
        <f t="shared" si="51"/>
        <v>135.1403859218498</v>
      </c>
    </row>
    <row r="1487" spans="2:36" x14ac:dyDescent="0.25">
      <c r="B1487" s="2325">
        <v>7405</v>
      </c>
      <c r="C1487" s="2326">
        <v>1391.82607468336</v>
      </c>
      <c r="D1487" s="2327"/>
      <c r="E1487" s="2328">
        <v>7405</v>
      </c>
      <c r="F1487" s="2329">
        <v>124.808947742988</v>
      </c>
      <c r="G1487" s="2330"/>
      <c r="H1487" s="2325">
        <v>7405</v>
      </c>
      <c r="I1487" s="2326">
        <v>952.48269984664603</v>
      </c>
      <c r="J1487" s="2331"/>
      <c r="K1487" s="2328">
        <v>7405</v>
      </c>
      <c r="L1487" s="2329">
        <v>104.094603811385</v>
      </c>
      <c r="M1487" s="2330"/>
      <c r="N1487" s="2325">
        <v>7405</v>
      </c>
      <c r="O1487" s="2326">
        <v>1597.79128861764</v>
      </c>
      <c r="P1487" s="2331"/>
      <c r="Q1487" s="2328">
        <v>7405</v>
      </c>
      <c r="R1487" s="2329">
        <v>125.745045845869</v>
      </c>
      <c r="S1487" s="2330"/>
      <c r="T1487" s="2325">
        <v>7405</v>
      </c>
      <c r="U1487" s="2326">
        <v>3561.7305338443298</v>
      </c>
      <c r="V1487" s="2331"/>
      <c r="W1487" s="2332">
        <v>7405</v>
      </c>
      <c r="X1487" s="2329">
        <v>178.233309186528</v>
      </c>
      <c r="Y1487" s="2330"/>
      <c r="Z1487" s="2333">
        <v>7405</v>
      </c>
      <c r="AA1487" s="2326">
        <v>2242.6090316769701</v>
      </c>
      <c r="AB1487" s="2331"/>
      <c r="AC1487" s="2332">
        <v>7405</v>
      </c>
      <c r="AD1487" s="2329">
        <v>142.81863543480199</v>
      </c>
      <c r="AE1487" s="2330"/>
      <c r="AF1487" s="2334">
        <v>7405</v>
      </c>
      <c r="AG1487" s="2335">
        <f t="shared" si="50"/>
        <v>1949.2879257337893</v>
      </c>
      <c r="AH1487" s="2336"/>
      <c r="AI1487" s="2334">
        <v>7405</v>
      </c>
      <c r="AJ1487" s="2337">
        <f t="shared" si="51"/>
        <v>135.14010840431439</v>
      </c>
    </row>
    <row r="1488" spans="2:36" x14ac:dyDescent="0.25">
      <c r="B1488" s="2325">
        <v>7410</v>
      </c>
      <c r="C1488" s="2326">
        <v>1391.8234675214701</v>
      </c>
      <c r="D1488" s="2327"/>
      <c r="E1488" s="2328">
        <v>7410</v>
      </c>
      <c r="F1488" s="2329">
        <v>124.80806599596499</v>
      </c>
      <c r="G1488" s="2330"/>
      <c r="H1488" s="2325">
        <v>7410</v>
      </c>
      <c r="I1488" s="2326">
        <v>952.47830336212496</v>
      </c>
      <c r="J1488" s="2331"/>
      <c r="K1488" s="2328">
        <v>7410</v>
      </c>
      <c r="L1488" s="2329">
        <v>104.09382677843401</v>
      </c>
      <c r="M1488" s="2330"/>
      <c r="N1488" s="2325">
        <v>7410</v>
      </c>
      <c r="O1488" s="2326">
        <v>1597.78830698298</v>
      </c>
      <c r="P1488" s="2331"/>
      <c r="Q1488" s="2328">
        <v>7410</v>
      </c>
      <c r="R1488" s="2329">
        <v>125.744212146872</v>
      </c>
      <c r="S1488" s="2330"/>
      <c r="T1488" s="2325">
        <v>7410</v>
      </c>
      <c r="U1488" s="2326">
        <v>3561.7210778178201</v>
      </c>
      <c r="V1488" s="2331"/>
      <c r="W1488" s="2332">
        <v>7410</v>
      </c>
      <c r="X1488" s="2329">
        <v>178.232482299428</v>
      </c>
      <c r="Y1488" s="2330"/>
      <c r="Z1488" s="2333">
        <v>7410</v>
      </c>
      <c r="AA1488" s="2326">
        <v>2242.7021101802802</v>
      </c>
      <c r="AB1488" s="2331"/>
      <c r="AC1488" s="2332">
        <v>7410</v>
      </c>
      <c r="AD1488" s="2329">
        <v>142.820567213196</v>
      </c>
      <c r="AE1488" s="2330"/>
      <c r="AF1488" s="2334">
        <v>7410</v>
      </c>
      <c r="AG1488" s="2335">
        <f t="shared" si="50"/>
        <v>1949.3026531729352</v>
      </c>
      <c r="AH1488" s="2336"/>
      <c r="AI1488" s="2334">
        <v>7410</v>
      </c>
      <c r="AJ1488" s="2337">
        <f t="shared" si="51"/>
        <v>135.13983088677901</v>
      </c>
    </row>
    <row r="1489" spans="2:36" x14ac:dyDescent="0.25">
      <c r="B1489" s="2325">
        <v>7415</v>
      </c>
      <c r="C1489" s="2326">
        <v>1391.8208603595799</v>
      </c>
      <c r="D1489" s="2327"/>
      <c r="E1489" s="2328">
        <v>7415</v>
      </c>
      <c r="F1489" s="2329">
        <v>124.80718424894199</v>
      </c>
      <c r="G1489" s="2330"/>
      <c r="H1489" s="2325">
        <v>7415</v>
      </c>
      <c r="I1489" s="2326">
        <v>952.47390687760401</v>
      </c>
      <c r="J1489" s="2331"/>
      <c r="K1489" s="2328">
        <v>7415</v>
      </c>
      <c r="L1489" s="2329">
        <v>104.093049745483</v>
      </c>
      <c r="M1489" s="2330"/>
      <c r="N1489" s="2325">
        <v>7415</v>
      </c>
      <c r="O1489" s="2326">
        <v>1597.7853253483199</v>
      </c>
      <c r="P1489" s="2331"/>
      <c r="Q1489" s="2328">
        <v>7415</v>
      </c>
      <c r="R1489" s="2329">
        <v>125.743378447875</v>
      </c>
      <c r="S1489" s="2330"/>
      <c r="T1489" s="2325">
        <v>7415</v>
      </c>
      <c r="U1489" s="2326">
        <v>3561.7116217913099</v>
      </c>
      <c r="V1489" s="2331"/>
      <c r="W1489" s="2332">
        <v>7415</v>
      </c>
      <c r="X1489" s="2329">
        <v>178.231655412328</v>
      </c>
      <c r="Y1489" s="2330"/>
      <c r="Z1489" s="2333">
        <v>7415</v>
      </c>
      <c r="AA1489" s="2326">
        <v>2242.7951886835899</v>
      </c>
      <c r="AB1489" s="2331"/>
      <c r="AC1489" s="2332">
        <v>7415</v>
      </c>
      <c r="AD1489" s="2329">
        <v>142.82249899159001</v>
      </c>
      <c r="AE1489" s="2330"/>
      <c r="AF1489" s="2334">
        <v>7415</v>
      </c>
      <c r="AG1489" s="2335">
        <f t="shared" si="50"/>
        <v>1949.3173806120808</v>
      </c>
      <c r="AH1489" s="2336"/>
      <c r="AI1489" s="2334">
        <v>7415</v>
      </c>
      <c r="AJ1489" s="2337">
        <f t="shared" si="51"/>
        <v>135.1395533692436</v>
      </c>
    </row>
    <row r="1490" spans="2:36" x14ac:dyDescent="0.25">
      <c r="B1490" s="2325">
        <v>7420</v>
      </c>
      <c r="C1490" s="2326">
        <v>1391.81825319769</v>
      </c>
      <c r="D1490" s="2327"/>
      <c r="E1490" s="2328">
        <v>7420</v>
      </c>
      <c r="F1490" s="2329">
        <v>124.80630250191901</v>
      </c>
      <c r="G1490" s="2330"/>
      <c r="H1490" s="2325">
        <v>7420</v>
      </c>
      <c r="I1490" s="2326">
        <v>952.46951039308306</v>
      </c>
      <c r="J1490" s="2331"/>
      <c r="K1490" s="2328">
        <v>7420</v>
      </c>
      <c r="L1490" s="2329">
        <v>104.09227271253199</v>
      </c>
      <c r="M1490" s="2330"/>
      <c r="N1490" s="2325">
        <v>7420</v>
      </c>
      <c r="O1490" s="2326">
        <v>1597.7823437136601</v>
      </c>
      <c r="P1490" s="2331"/>
      <c r="Q1490" s="2328">
        <v>7420</v>
      </c>
      <c r="R1490" s="2329">
        <v>125.742544748878</v>
      </c>
      <c r="S1490" s="2330"/>
      <c r="T1490" s="2325">
        <v>7420</v>
      </c>
      <c r="U1490" s="2326">
        <v>3561.7021657648002</v>
      </c>
      <c r="V1490" s="2331"/>
      <c r="W1490" s="2332">
        <v>7420</v>
      </c>
      <c r="X1490" s="2329">
        <v>178.23082852522799</v>
      </c>
      <c r="Y1490" s="2330"/>
      <c r="Z1490" s="2333">
        <v>7420</v>
      </c>
      <c r="AA1490" s="2326">
        <v>2242.8882671869001</v>
      </c>
      <c r="AB1490" s="2331"/>
      <c r="AC1490" s="2332">
        <v>7420</v>
      </c>
      <c r="AD1490" s="2329">
        <v>142.82443076998399</v>
      </c>
      <c r="AE1490" s="2330"/>
      <c r="AF1490" s="2334">
        <v>7420</v>
      </c>
      <c r="AG1490" s="2335">
        <f t="shared" si="50"/>
        <v>1949.3321080512264</v>
      </c>
      <c r="AH1490" s="2336"/>
      <c r="AI1490" s="2334">
        <v>7420</v>
      </c>
      <c r="AJ1490" s="2337">
        <f t="shared" si="51"/>
        <v>135.13927585170819</v>
      </c>
    </row>
    <row r="1491" spans="2:36" x14ac:dyDescent="0.25">
      <c r="B1491" s="2325">
        <v>7425</v>
      </c>
      <c r="C1491" s="2326">
        <v>1391.8156460358</v>
      </c>
      <c r="D1491" s="2327"/>
      <c r="E1491" s="2328">
        <v>7425</v>
      </c>
      <c r="F1491" s="2329">
        <v>124.80542075489601</v>
      </c>
      <c r="G1491" s="2330"/>
      <c r="H1491" s="2325">
        <v>7425</v>
      </c>
      <c r="I1491" s="2326">
        <v>952.46511390856199</v>
      </c>
      <c r="J1491" s="2331"/>
      <c r="K1491" s="2328">
        <v>7425</v>
      </c>
      <c r="L1491" s="2329">
        <v>104.091495679581</v>
      </c>
      <c r="M1491" s="2330"/>
      <c r="N1491" s="2325">
        <v>7425</v>
      </c>
      <c r="O1491" s="2326">
        <v>1597.7793620790001</v>
      </c>
      <c r="P1491" s="2331"/>
      <c r="Q1491" s="2328">
        <v>7425</v>
      </c>
      <c r="R1491" s="2329">
        <v>125.741711049881</v>
      </c>
      <c r="S1491" s="2330"/>
      <c r="T1491" s="2325">
        <v>7425</v>
      </c>
      <c r="U1491" s="2326">
        <v>3561.69270973829</v>
      </c>
      <c r="V1491" s="2331"/>
      <c r="W1491" s="2332">
        <v>7425</v>
      </c>
      <c r="X1491" s="2329">
        <v>178.23000163812799</v>
      </c>
      <c r="Y1491" s="2330"/>
      <c r="Z1491" s="2333">
        <v>7425</v>
      </c>
      <c r="AA1491" s="2326">
        <v>2242.9813456902102</v>
      </c>
      <c r="AB1491" s="2331"/>
      <c r="AC1491" s="2332">
        <v>7425</v>
      </c>
      <c r="AD1491" s="2329">
        <v>142.826362548378</v>
      </c>
      <c r="AE1491" s="2330"/>
      <c r="AF1491" s="2334">
        <v>7425</v>
      </c>
      <c r="AG1491" s="2335">
        <f t="shared" si="50"/>
        <v>1949.3468354903725</v>
      </c>
      <c r="AH1491" s="2336"/>
      <c r="AI1491" s="2334">
        <v>7425</v>
      </c>
      <c r="AJ1491" s="2337">
        <f t="shared" si="51"/>
        <v>135.13899833417281</v>
      </c>
    </row>
    <row r="1492" spans="2:36" x14ac:dyDescent="0.25">
      <c r="B1492" s="2325">
        <v>7430</v>
      </c>
      <c r="C1492" s="2326">
        <v>1391.81303887391</v>
      </c>
      <c r="D1492" s="2327"/>
      <c r="E1492" s="2328">
        <v>7430</v>
      </c>
      <c r="F1492" s="2329">
        <v>124.804539007873</v>
      </c>
      <c r="G1492" s="2330"/>
      <c r="H1492" s="2325">
        <v>7430</v>
      </c>
      <c r="I1492" s="2326">
        <v>952.46071742404104</v>
      </c>
      <c r="J1492" s="2331"/>
      <c r="K1492" s="2328">
        <v>7430</v>
      </c>
      <c r="L1492" s="2329">
        <v>104.09071864662999</v>
      </c>
      <c r="M1492" s="2330"/>
      <c r="N1492" s="2325">
        <v>7430</v>
      </c>
      <c r="O1492" s="2326">
        <v>1597.77638044434</v>
      </c>
      <c r="P1492" s="2331"/>
      <c r="Q1492" s="2328">
        <v>7430</v>
      </c>
      <c r="R1492" s="2329">
        <v>125.74087735088401</v>
      </c>
      <c r="S1492" s="2330"/>
      <c r="T1492" s="2325">
        <v>7430</v>
      </c>
      <c r="U1492" s="2326">
        <v>3561.6832537117798</v>
      </c>
      <c r="V1492" s="2331"/>
      <c r="W1492" s="2332">
        <v>7430</v>
      </c>
      <c r="X1492" s="2329">
        <v>178.22917475102801</v>
      </c>
      <c r="Y1492" s="2330"/>
      <c r="Z1492" s="2333">
        <v>7430</v>
      </c>
      <c r="AA1492" s="2326">
        <v>2243.0744241935199</v>
      </c>
      <c r="AB1492" s="2331"/>
      <c r="AC1492" s="2332">
        <v>7430</v>
      </c>
      <c r="AD1492" s="2329">
        <v>142.82829432677201</v>
      </c>
      <c r="AE1492" s="2330"/>
      <c r="AF1492" s="2334">
        <v>7430</v>
      </c>
      <c r="AG1492" s="2335">
        <f t="shared" si="50"/>
        <v>1949.3615629295182</v>
      </c>
      <c r="AH1492" s="2336"/>
      <c r="AI1492" s="2334">
        <v>7430</v>
      </c>
      <c r="AJ1492" s="2337">
        <f t="shared" si="51"/>
        <v>135.13872081663743</v>
      </c>
    </row>
    <row r="1493" spans="2:36" x14ac:dyDescent="0.25">
      <c r="B1493" s="2325">
        <v>7435</v>
      </c>
      <c r="C1493" s="2326">
        <v>1391.8104317120201</v>
      </c>
      <c r="D1493" s="2327"/>
      <c r="E1493" s="2328">
        <v>7435</v>
      </c>
      <c r="F1493" s="2329">
        <v>124.80365726085</v>
      </c>
      <c r="G1493" s="2330"/>
      <c r="H1493" s="2325">
        <v>7435</v>
      </c>
      <c r="I1493" s="2326">
        <v>952.45632093952099</v>
      </c>
      <c r="J1493" s="2331"/>
      <c r="K1493" s="2328">
        <v>7435</v>
      </c>
      <c r="L1493" s="2329">
        <v>104.089941613679</v>
      </c>
      <c r="M1493" s="2330"/>
      <c r="N1493" s="2325">
        <v>7435</v>
      </c>
      <c r="O1493" s="2326">
        <v>1597.77339880968</v>
      </c>
      <c r="P1493" s="2331"/>
      <c r="Q1493" s="2328">
        <v>7435</v>
      </c>
      <c r="R1493" s="2329">
        <v>125.74004365188701</v>
      </c>
      <c r="S1493" s="2330"/>
      <c r="T1493" s="2325">
        <v>7435</v>
      </c>
      <c r="U1493" s="2326">
        <v>3561.6737976852701</v>
      </c>
      <c r="V1493" s="2331"/>
      <c r="W1493" s="2332">
        <v>7435</v>
      </c>
      <c r="X1493" s="2329">
        <v>178.22834786392801</v>
      </c>
      <c r="Y1493" s="2330"/>
      <c r="Z1493" s="2333">
        <v>7435</v>
      </c>
      <c r="AA1493" s="2326">
        <v>2243.1675026968301</v>
      </c>
      <c r="AB1493" s="2331"/>
      <c r="AC1493" s="2332">
        <v>7435</v>
      </c>
      <c r="AD1493" s="2329">
        <v>142.83022610516599</v>
      </c>
      <c r="AE1493" s="2330"/>
      <c r="AF1493" s="2334">
        <v>7435</v>
      </c>
      <c r="AG1493" s="2335">
        <f t="shared" si="50"/>
        <v>1949.3762903686643</v>
      </c>
      <c r="AH1493" s="2336"/>
      <c r="AI1493" s="2334">
        <v>7435</v>
      </c>
      <c r="AJ1493" s="2337">
        <f t="shared" si="51"/>
        <v>135.13844329910199</v>
      </c>
    </row>
    <row r="1494" spans="2:36" x14ac:dyDescent="0.25">
      <c r="B1494" s="2325">
        <v>7440</v>
      </c>
      <c r="C1494" s="2326">
        <v>1391.8078245501299</v>
      </c>
      <c r="D1494" s="2327"/>
      <c r="E1494" s="2328">
        <v>7440</v>
      </c>
      <c r="F1494" s="2329">
        <v>124.802775513827</v>
      </c>
      <c r="G1494" s="2330"/>
      <c r="H1494" s="2325">
        <v>7440</v>
      </c>
      <c r="I1494" s="2326">
        <v>952.45192445500004</v>
      </c>
      <c r="J1494" s="2331"/>
      <c r="K1494" s="2328">
        <v>7440</v>
      </c>
      <c r="L1494" s="2329">
        <v>104.089164580728</v>
      </c>
      <c r="M1494" s="2330"/>
      <c r="N1494" s="2325">
        <v>7440</v>
      </c>
      <c r="O1494" s="2326">
        <v>1597.7704171750199</v>
      </c>
      <c r="P1494" s="2331"/>
      <c r="Q1494" s="2328">
        <v>7440</v>
      </c>
      <c r="R1494" s="2329">
        <v>125.73920995288999</v>
      </c>
      <c r="S1494" s="2330"/>
      <c r="T1494" s="2325">
        <v>7440</v>
      </c>
      <c r="U1494" s="2326">
        <v>3561.6643416587599</v>
      </c>
      <c r="V1494" s="2331"/>
      <c r="W1494" s="2332">
        <v>7440</v>
      </c>
      <c r="X1494" s="2329">
        <v>178.227520976828</v>
      </c>
      <c r="Y1494" s="2330"/>
      <c r="Z1494" s="2333">
        <v>7440</v>
      </c>
      <c r="AA1494" s="2326">
        <v>2243.2605812001402</v>
      </c>
      <c r="AB1494" s="2331"/>
      <c r="AC1494" s="2332">
        <v>7440</v>
      </c>
      <c r="AD1494" s="2329">
        <v>142.83215788356</v>
      </c>
      <c r="AE1494" s="2330"/>
      <c r="AF1494" s="2334">
        <v>7440</v>
      </c>
      <c r="AG1494" s="2335">
        <f t="shared" si="50"/>
        <v>1949.3910178078099</v>
      </c>
      <c r="AH1494" s="2336"/>
      <c r="AI1494" s="2334">
        <v>7440</v>
      </c>
      <c r="AJ1494" s="2337">
        <f t="shared" si="51"/>
        <v>135.13816578156661</v>
      </c>
    </row>
    <row r="1495" spans="2:36" x14ac:dyDescent="0.25">
      <c r="B1495" s="2325">
        <v>7445</v>
      </c>
      <c r="C1495" s="2326">
        <v>1391.80521738824</v>
      </c>
      <c r="D1495" s="2327"/>
      <c r="E1495" s="2328">
        <v>7445</v>
      </c>
      <c r="F1495" s="2329">
        <v>124.801893766804</v>
      </c>
      <c r="G1495" s="2330"/>
      <c r="H1495" s="2325">
        <v>7445</v>
      </c>
      <c r="I1495" s="2326">
        <v>952.44752797047897</v>
      </c>
      <c r="J1495" s="2331"/>
      <c r="K1495" s="2328">
        <v>7445</v>
      </c>
      <c r="L1495" s="2329">
        <v>104.088387547777</v>
      </c>
      <c r="M1495" s="2330"/>
      <c r="N1495" s="2325">
        <v>7445</v>
      </c>
      <c r="O1495" s="2326">
        <v>1597.7674355403601</v>
      </c>
      <c r="P1495" s="2331"/>
      <c r="Q1495" s="2328">
        <v>7445</v>
      </c>
      <c r="R1495" s="2329">
        <v>125.73837625389299</v>
      </c>
      <c r="S1495" s="2330"/>
      <c r="T1495" s="2325">
        <v>7445</v>
      </c>
      <c r="U1495" s="2326">
        <v>3561.6548856322502</v>
      </c>
      <c r="V1495" s="2331"/>
      <c r="W1495" s="2332">
        <v>7445</v>
      </c>
      <c r="X1495" s="2329">
        <v>178.226694089728</v>
      </c>
      <c r="Y1495" s="2330"/>
      <c r="Z1495" s="2333">
        <v>7445</v>
      </c>
      <c r="AA1495" s="2326">
        <v>2243.3536597034499</v>
      </c>
      <c r="AB1495" s="2331"/>
      <c r="AC1495" s="2332">
        <v>7445</v>
      </c>
      <c r="AD1495" s="2329">
        <v>142.83408966195401</v>
      </c>
      <c r="AE1495" s="2330"/>
      <c r="AF1495" s="2334">
        <v>7445</v>
      </c>
      <c r="AG1495" s="2335">
        <f t="shared" ref="AG1495:AG1506" si="52">AVERAGE(C1495,I1495,O1495,U1495,AA1495)</f>
        <v>1949.4057452469558</v>
      </c>
      <c r="AH1495" s="2336"/>
      <c r="AI1495" s="2334">
        <v>7445</v>
      </c>
      <c r="AJ1495" s="2337">
        <f t="shared" ref="AJ1495:AJ1506" si="53">AVERAGE(F1495,L1495,R1495,X1495,AD1495)</f>
        <v>135.1378882640312</v>
      </c>
    </row>
    <row r="1496" spans="2:36" x14ac:dyDescent="0.25">
      <c r="B1496" s="2325">
        <v>7450</v>
      </c>
      <c r="C1496" s="2326">
        <v>1391.80261022635</v>
      </c>
      <c r="D1496" s="2327"/>
      <c r="E1496" s="2328">
        <v>7450</v>
      </c>
      <c r="F1496" s="2329">
        <v>124.801012019781</v>
      </c>
      <c r="G1496" s="2330"/>
      <c r="H1496" s="2325">
        <v>7450</v>
      </c>
      <c r="I1496" s="2326">
        <v>952.44313148595802</v>
      </c>
      <c r="J1496" s="2331"/>
      <c r="K1496" s="2328">
        <v>7450</v>
      </c>
      <c r="L1496" s="2329">
        <v>104.087610514826</v>
      </c>
      <c r="M1496" s="2330"/>
      <c r="N1496" s="2325">
        <v>7450</v>
      </c>
      <c r="O1496" s="2326">
        <v>1597.7644539057001</v>
      </c>
      <c r="P1496" s="2331"/>
      <c r="Q1496" s="2328">
        <v>7450</v>
      </c>
      <c r="R1496" s="2329">
        <v>125.737542554896</v>
      </c>
      <c r="S1496" s="2330"/>
      <c r="T1496" s="2325">
        <v>7450</v>
      </c>
      <c r="U1496" s="2326">
        <v>3561.64542960574</v>
      </c>
      <c r="V1496" s="2331"/>
      <c r="W1496" s="2332">
        <v>7450</v>
      </c>
      <c r="X1496" s="2329">
        <v>178.225867202628</v>
      </c>
      <c r="Y1496" s="2330"/>
      <c r="Z1496" s="2333">
        <v>7450</v>
      </c>
      <c r="AA1496" s="2326">
        <v>2243.4467382067601</v>
      </c>
      <c r="AB1496" s="2331"/>
      <c r="AC1496" s="2332">
        <v>7450</v>
      </c>
      <c r="AD1496" s="2329">
        <v>142.83602144034799</v>
      </c>
      <c r="AE1496" s="2330"/>
      <c r="AF1496" s="2334">
        <v>7450</v>
      </c>
      <c r="AG1496" s="2335">
        <f t="shared" si="52"/>
        <v>1949.4204726861014</v>
      </c>
      <c r="AH1496" s="2336"/>
      <c r="AI1496" s="2334">
        <v>7450</v>
      </c>
      <c r="AJ1496" s="2337">
        <f t="shared" si="53"/>
        <v>135.1376107464958</v>
      </c>
    </row>
    <row r="1497" spans="2:36" x14ac:dyDescent="0.25">
      <c r="B1497" s="2325">
        <v>7455</v>
      </c>
      <c r="C1497" s="2326">
        <v>1391.80000306446</v>
      </c>
      <c r="D1497" s="2327"/>
      <c r="E1497" s="2328">
        <v>7455</v>
      </c>
      <c r="F1497" s="2329">
        <v>124.800130272758</v>
      </c>
      <c r="G1497" s="2330"/>
      <c r="H1497" s="2325">
        <v>7455</v>
      </c>
      <c r="I1497" s="2326">
        <v>952.43873500143695</v>
      </c>
      <c r="J1497" s="2331"/>
      <c r="K1497" s="2328">
        <v>7455</v>
      </c>
      <c r="L1497" s="2329">
        <v>104.086833481875</v>
      </c>
      <c r="M1497" s="2330"/>
      <c r="N1497" s="2325">
        <v>7455</v>
      </c>
      <c r="O1497" s="2326">
        <v>1597.76147227104</v>
      </c>
      <c r="P1497" s="2331"/>
      <c r="Q1497" s="2328">
        <v>7455</v>
      </c>
      <c r="R1497" s="2329">
        <v>125.736708855899</v>
      </c>
      <c r="S1497" s="2330"/>
      <c r="T1497" s="2325">
        <v>7455</v>
      </c>
      <c r="U1497" s="2326">
        <v>3561.6359735792298</v>
      </c>
      <c r="V1497" s="2331"/>
      <c r="W1497" s="2332">
        <v>7455</v>
      </c>
      <c r="X1497" s="2329">
        <v>178.22504031552799</v>
      </c>
      <c r="Y1497" s="2330"/>
      <c r="Z1497" s="2333">
        <v>7455</v>
      </c>
      <c r="AA1497" s="2326">
        <v>2243.5398167100702</v>
      </c>
      <c r="AB1497" s="2331"/>
      <c r="AC1497" s="2332">
        <v>7455</v>
      </c>
      <c r="AD1497" s="2329">
        <v>142.837953218742</v>
      </c>
      <c r="AE1497" s="2330"/>
      <c r="AF1497" s="2334">
        <v>7455</v>
      </c>
      <c r="AG1497" s="2335">
        <f t="shared" si="52"/>
        <v>1949.4352001252475</v>
      </c>
      <c r="AH1497" s="2336"/>
      <c r="AI1497" s="2334">
        <v>7455</v>
      </c>
      <c r="AJ1497" s="2337">
        <f t="shared" si="53"/>
        <v>135.13733322896039</v>
      </c>
    </row>
    <row r="1498" spans="2:36" x14ac:dyDescent="0.25">
      <c r="B1498" s="2325">
        <v>7460</v>
      </c>
      <c r="C1498" s="2326">
        <v>1391.7973959025701</v>
      </c>
      <c r="D1498" s="2327"/>
      <c r="E1498" s="2328">
        <v>7460</v>
      </c>
      <c r="F1498" s="2329">
        <v>124.799248525735</v>
      </c>
      <c r="G1498" s="2330"/>
      <c r="H1498" s="2325">
        <v>7460</v>
      </c>
      <c r="I1498" s="2326">
        <v>952.434338516916</v>
      </c>
      <c r="J1498" s="2331"/>
      <c r="K1498" s="2328">
        <v>7460</v>
      </c>
      <c r="L1498" s="2329">
        <v>104.086056448924</v>
      </c>
      <c r="M1498" s="2330"/>
      <c r="N1498" s="2325">
        <v>7460</v>
      </c>
      <c r="O1498" s="2326">
        <v>1597.75849063638</v>
      </c>
      <c r="P1498" s="2331"/>
      <c r="Q1498" s="2328">
        <v>7460</v>
      </c>
      <c r="R1498" s="2329">
        <v>125.735875156902</v>
      </c>
      <c r="S1498" s="2330"/>
      <c r="T1498" s="2325">
        <v>7460</v>
      </c>
      <c r="U1498" s="2326">
        <v>3561.6265175527201</v>
      </c>
      <c r="V1498" s="2331"/>
      <c r="W1498" s="2332">
        <v>7460</v>
      </c>
      <c r="X1498" s="2329">
        <v>178.22421342842799</v>
      </c>
      <c r="Y1498" s="2330"/>
      <c r="Z1498" s="2333">
        <v>7460</v>
      </c>
      <c r="AA1498" s="2326">
        <v>2243.6328952133799</v>
      </c>
      <c r="AB1498" s="2331"/>
      <c r="AC1498" s="2332">
        <v>7460</v>
      </c>
      <c r="AD1498" s="2329">
        <v>142.83988499713601</v>
      </c>
      <c r="AE1498" s="2330"/>
      <c r="AF1498" s="2334">
        <v>7460</v>
      </c>
      <c r="AG1498" s="2335">
        <f t="shared" si="52"/>
        <v>1949.4499275643932</v>
      </c>
      <c r="AH1498" s="2336"/>
      <c r="AI1498" s="2334">
        <v>7460</v>
      </c>
      <c r="AJ1498" s="2337">
        <f t="shared" si="53"/>
        <v>135.13705571142501</v>
      </c>
    </row>
    <row r="1499" spans="2:36" x14ac:dyDescent="0.25">
      <c r="B1499" s="2325">
        <v>7465</v>
      </c>
      <c r="C1499" s="2326">
        <v>1391.7947887406799</v>
      </c>
      <c r="D1499" s="2327"/>
      <c r="E1499" s="2328">
        <v>7465</v>
      </c>
      <c r="F1499" s="2329">
        <v>124.79836677871199</v>
      </c>
      <c r="G1499" s="2330"/>
      <c r="H1499" s="2325">
        <v>7465</v>
      </c>
      <c r="I1499" s="2326">
        <v>952.42994203239505</v>
      </c>
      <c r="J1499" s="2331"/>
      <c r="K1499" s="2328">
        <v>7465</v>
      </c>
      <c r="L1499" s="2329">
        <v>104.08527941597301</v>
      </c>
      <c r="M1499" s="2330"/>
      <c r="N1499" s="2325">
        <v>7465</v>
      </c>
      <c r="O1499" s="2326">
        <v>1597.7555090017199</v>
      </c>
      <c r="P1499" s="2331"/>
      <c r="Q1499" s="2328">
        <v>7465</v>
      </c>
      <c r="R1499" s="2329">
        <v>125.735041457905</v>
      </c>
      <c r="S1499" s="2330"/>
      <c r="T1499" s="2325">
        <v>7465</v>
      </c>
      <c r="U1499" s="2326">
        <v>3561.6170615262099</v>
      </c>
      <c r="V1499" s="2331"/>
      <c r="W1499" s="2332">
        <v>7465</v>
      </c>
      <c r="X1499" s="2329">
        <v>178.22338654132801</v>
      </c>
      <c r="Y1499" s="2330"/>
      <c r="Z1499" s="2333">
        <v>7465</v>
      </c>
      <c r="AA1499" s="2326">
        <v>2243.7259737166901</v>
      </c>
      <c r="AB1499" s="2331"/>
      <c r="AC1499" s="2332">
        <v>7465</v>
      </c>
      <c r="AD1499" s="2329">
        <v>142.84181677552999</v>
      </c>
      <c r="AE1499" s="2330"/>
      <c r="AF1499" s="2334">
        <v>7465</v>
      </c>
      <c r="AG1499" s="2335">
        <f t="shared" si="52"/>
        <v>1949.4646550035388</v>
      </c>
      <c r="AH1499" s="2336"/>
      <c r="AI1499" s="2334">
        <v>7465</v>
      </c>
      <c r="AJ1499" s="2337">
        <f t="shared" si="53"/>
        <v>135.1367781938896</v>
      </c>
    </row>
    <row r="1500" spans="2:36" x14ac:dyDescent="0.25">
      <c r="B1500" s="2325">
        <v>7470</v>
      </c>
      <c r="C1500" s="2326">
        <v>1391.79218157879</v>
      </c>
      <c r="D1500" s="2327"/>
      <c r="E1500" s="2328">
        <v>7470</v>
      </c>
      <c r="F1500" s="2329">
        <v>124.79748503168901</v>
      </c>
      <c r="G1500" s="2330"/>
      <c r="H1500" s="2325">
        <v>7470</v>
      </c>
      <c r="I1500" s="2326">
        <v>952.42554554787398</v>
      </c>
      <c r="J1500" s="2331"/>
      <c r="K1500" s="2328">
        <v>7470</v>
      </c>
      <c r="L1500" s="2329">
        <v>104.084502383022</v>
      </c>
      <c r="M1500" s="2330"/>
      <c r="N1500" s="2325">
        <v>7470</v>
      </c>
      <c r="O1500" s="2326">
        <v>1597.7525273670601</v>
      </c>
      <c r="P1500" s="2331"/>
      <c r="Q1500" s="2328">
        <v>7470</v>
      </c>
      <c r="R1500" s="2329">
        <v>125.734207758908</v>
      </c>
      <c r="S1500" s="2330"/>
      <c r="T1500" s="2325">
        <v>7470</v>
      </c>
      <c r="U1500" s="2326">
        <v>3561.6076054997002</v>
      </c>
      <c r="V1500" s="2331"/>
      <c r="W1500" s="2332">
        <v>7470</v>
      </c>
      <c r="X1500" s="2329">
        <v>178.22255965422801</v>
      </c>
      <c r="Y1500" s="2330"/>
      <c r="Z1500" s="2333">
        <v>7470</v>
      </c>
      <c r="AA1500" s="2326">
        <v>2243.8190522199998</v>
      </c>
      <c r="AB1500" s="2331"/>
      <c r="AC1500" s="2332">
        <v>7470</v>
      </c>
      <c r="AD1500" s="2329">
        <v>142.843748553924</v>
      </c>
      <c r="AE1500" s="2330"/>
      <c r="AF1500" s="2334">
        <v>7470</v>
      </c>
      <c r="AG1500" s="2335">
        <f t="shared" si="52"/>
        <v>1949.4793824426847</v>
      </c>
      <c r="AH1500" s="2336"/>
      <c r="AI1500" s="2334">
        <v>7470</v>
      </c>
      <c r="AJ1500" s="2337">
        <f t="shared" si="53"/>
        <v>135.13650067635419</v>
      </c>
    </row>
    <row r="1501" spans="2:36" x14ac:dyDescent="0.25">
      <c r="B1501" s="2325">
        <v>7475</v>
      </c>
      <c r="C1501" s="2326">
        <v>1391.7895744169</v>
      </c>
      <c r="D1501" s="2327"/>
      <c r="E1501" s="2328">
        <v>7475</v>
      </c>
      <c r="F1501" s="2329">
        <v>124.79660328466601</v>
      </c>
      <c r="G1501" s="2330"/>
      <c r="H1501" s="2325">
        <v>7475</v>
      </c>
      <c r="I1501" s="2326">
        <v>952.42114906335303</v>
      </c>
      <c r="J1501" s="2331"/>
      <c r="K1501" s="2328">
        <v>7475</v>
      </c>
      <c r="L1501" s="2329">
        <v>104.08372535007101</v>
      </c>
      <c r="M1501" s="2330"/>
      <c r="N1501" s="2325">
        <v>7475</v>
      </c>
      <c r="O1501" s="2326">
        <v>1597.7495457324001</v>
      </c>
      <c r="P1501" s="2331"/>
      <c r="Q1501" s="2328">
        <v>7475</v>
      </c>
      <c r="R1501" s="2329">
        <v>125.733374059911</v>
      </c>
      <c r="S1501" s="2330"/>
      <c r="T1501" s="2325">
        <v>7475</v>
      </c>
      <c r="U1501" s="2326">
        <v>3561.59814947319</v>
      </c>
      <c r="V1501" s="2331"/>
      <c r="W1501" s="2332">
        <v>7475</v>
      </c>
      <c r="X1501" s="2329">
        <v>178.221732767128</v>
      </c>
      <c r="Y1501" s="2330"/>
      <c r="Z1501" s="2333">
        <v>7475</v>
      </c>
      <c r="AA1501" s="2326">
        <v>2243.9121307233099</v>
      </c>
      <c r="AB1501" s="2331"/>
      <c r="AC1501" s="2332">
        <v>7475</v>
      </c>
      <c r="AD1501" s="2329">
        <v>142.84568033231801</v>
      </c>
      <c r="AE1501" s="2330"/>
      <c r="AF1501" s="2334">
        <v>7475</v>
      </c>
      <c r="AG1501" s="2335">
        <f t="shared" si="52"/>
        <v>1949.4941098818308</v>
      </c>
      <c r="AH1501" s="2336"/>
      <c r="AI1501" s="2334">
        <v>7475</v>
      </c>
      <c r="AJ1501" s="2337">
        <f t="shared" si="53"/>
        <v>135.13622315881881</v>
      </c>
    </row>
    <row r="1502" spans="2:36" x14ac:dyDescent="0.25">
      <c r="B1502" s="2325">
        <v>7480</v>
      </c>
      <c r="C1502" s="2326">
        <v>1391.78696725501</v>
      </c>
      <c r="D1502" s="2327"/>
      <c r="E1502" s="2328">
        <v>7480</v>
      </c>
      <c r="F1502" s="2329">
        <v>124.795721537643</v>
      </c>
      <c r="G1502" s="2330"/>
      <c r="H1502" s="2325">
        <v>7480</v>
      </c>
      <c r="I1502" s="2326">
        <v>952.41675257883196</v>
      </c>
      <c r="J1502" s="2331"/>
      <c r="K1502" s="2328">
        <v>7480</v>
      </c>
      <c r="L1502" s="2329">
        <v>104.08294831712</v>
      </c>
      <c r="M1502" s="2330"/>
      <c r="N1502" s="2325">
        <v>7480</v>
      </c>
      <c r="O1502" s="2326">
        <v>1597.74656409774</v>
      </c>
      <c r="P1502" s="2331"/>
      <c r="Q1502" s="2328">
        <v>7480</v>
      </c>
      <c r="R1502" s="2329">
        <v>125.732540360914</v>
      </c>
      <c r="S1502" s="2330"/>
      <c r="T1502" s="2325">
        <v>7480</v>
      </c>
      <c r="U1502" s="2326">
        <v>3561.5886934466798</v>
      </c>
      <c r="V1502" s="2331"/>
      <c r="W1502" s="2332">
        <v>7480</v>
      </c>
      <c r="X1502" s="2329">
        <v>178.220905880028</v>
      </c>
      <c r="Y1502" s="2330"/>
      <c r="Z1502" s="2333">
        <v>7480</v>
      </c>
      <c r="AA1502" s="2326">
        <v>2244.0052092266201</v>
      </c>
      <c r="AB1502" s="2331"/>
      <c r="AC1502" s="2332">
        <v>7480</v>
      </c>
      <c r="AD1502" s="2329">
        <v>142.84761211071199</v>
      </c>
      <c r="AE1502" s="2330"/>
      <c r="AF1502" s="2334">
        <v>7480</v>
      </c>
      <c r="AG1502" s="2335">
        <f t="shared" si="52"/>
        <v>1949.5088373209765</v>
      </c>
      <c r="AH1502" s="2336"/>
      <c r="AI1502" s="2334">
        <v>7480</v>
      </c>
      <c r="AJ1502" s="2337">
        <f t="shared" si="53"/>
        <v>135.1359456412834</v>
      </c>
    </row>
    <row r="1503" spans="2:36" x14ac:dyDescent="0.25">
      <c r="B1503" s="2325">
        <v>7485</v>
      </c>
      <c r="C1503" s="2326">
        <v>1391.7843600931201</v>
      </c>
      <c r="D1503" s="2327"/>
      <c r="E1503" s="2328">
        <v>7485</v>
      </c>
      <c r="F1503" s="2329">
        <v>124.79483979062</v>
      </c>
      <c r="G1503" s="2330"/>
      <c r="H1503" s="2325">
        <v>7485</v>
      </c>
      <c r="I1503" s="2326">
        <v>952.41235609431101</v>
      </c>
      <c r="J1503" s="2331"/>
      <c r="K1503" s="2328">
        <v>7485</v>
      </c>
      <c r="L1503" s="2329">
        <v>104.08217128416899</v>
      </c>
      <c r="M1503" s="2330"/>
      <c r="N1503" s="2325">
        <v>7485</v>
      </c>
      <c r="O1503" s="2326">
        <v>1597.74358246308</v>
      </c>
      <c r="P1503" s="2331"/>
      <c r="Q1503" s="2328">
        <v>7485</v>
      </c>
      <c r="R1503" s="2329">
        <v>125.731706661917</v>
      </c>
      <c r="S1503" s="2330"/>
      <c r="T1503" s="2325">
        <v>7485</v>
      </c>
      <c r="U1503" s="2326">
        <v>3561.5792374201701</v>
      </c>
      <c r="V1503" s="2331"/>
      <c r="W1503" s="2332">
        <v>7485</v>
      </c>
      <c r="X1503" s="2329">
        <v>178.22007899292799</v>
      </c>
      <c r="Y1503" s="2330"/>
      <c r="Z1503" s="2333">
        <v>7485</v>
      </c>
      <c r="AA1503" s="2326">
        <v>2244.0982877299298</v>
      </c>
      <c r="AB1503" s="2331"/>
      <c r="AC1503" s="2332">
        <v>7485</v>
      </c>
      <c r="AD1503" s="2329">
        <v>142.849543889106</v>
      </c>
      <c r="AE1503" s="2330"/>
      <c r="AF1503" s="2334">
        <v>7485</v>
      </c>
      <c r="AG1503" s="2335">
        <f t="shared" si="52"/>
        <v>1949.5235647601221</v>
      </c>
      <c r="AH1503" s="2336"/>
      <c r="AI1503" s="2334">
        <v>7485</v>
      </c>
      <c r="AJ1503" s="2337">
        <f t="shared" si="53"/>
        <v>135.13566812374799</v>
      </c>
    </row>
    <row r="1504" spans="2:36" x14ac:dyDescent="0.25">
      <c r="B1504" s="2325">
        <v>7490</v>
      </c>
      <c r="C1504" s="2326">
        <v>1391.7817529312299</v>
      </c>
      <c r="D1504" s="2327"/>
      <c r="E1504" s="2328">
        <v>7490</v>
      </c>
      <c r="F1504" s="2329">
        <v>124.793958043597</v>
      </c>
      <c r="G1504" s="2330"/>
      <c r="H1504" s="2325">
        <v>7490</v>
      </c>
      <c r="I1504" s="2326">
        <v>952.40795960979005</v>
      </c>
      <c r="J1504" s="2331"/>
      <c r="K1504" s="2328">
        <v>7490</v>
      </c>
      <c r="L1504" s="2329">
        <v>104.081394251218</v>
      </c>
      <c r="M1504" s="2330"/>
      <c r="N1504" s="2325">
        <v>7490</v>
      </c>
      <c r="O1504" s="2326">
        <v>1597.7406008284199</v>
      </c>
      <c r="P1504" s="2331"/>
      <c r="Q1504" s="2328">
        <v>7490</v>
      </c>
      <c r="R1504" s="2329">
        <v>125.73087296292</v>
      </c>
      <c r="S1504" s="2330"/>
      <c r="T1504" s="2325">
        <v>7490</v>
      </c>
      <c r="U1504" s="2326">
        <v>3561.5697813936599</v>
      </c>
      <c r="V1504" s="2331"/>
      <c r="W1504" s="2332">
        <v>7490</v>
      </c>
      <c r="X1504" s="2329">
        <v>178.21925210582799</v>
      </c>
      <c r="Y1504" s="2330"/>
      <c r="Z1504" s="2333">
        <v>7490</v>
      </c>
      <c r="AA1504" s="2326">
        <v>2244.1913662332399</v>
      </c>
      <c r="AB1504" s="2331"/>
      <c r="AC1504" s="2332">
        <v>7490</v>
      </c>
      <c r="AD1504" s="2329">
        <v>142.85147566750001</v>
      </c>
      <c r="AE1504" s="2330"/>
      <c r="AF1504" s="2334">
        <v>7490</v>
      </c>
      <c r="AG1504" s="2335">
        <f t="shared" si="52"/>
        <v>1949.5382921992677</v>
      </c>
      <c r="AH1504" s="2336"/>
      <c r="AI1504" s="2334">
        <v>7490</v>
      </c>
      <c r="AJ1504" s="2337">
        <f t="shared" si="53"/>
        <v>135.13539060621261</v>
      </c>
    </row>
    <row r="1505" spans="2:36" x14ac:dyDescent="0.25">
      <c r="B1505" s="2325">
        <v>7495</v>
      </c>
      <c r="C1505" s="2326">
        <v>1391.7791457693399</v>
      </c>
      <c r="D1505" s="2327"/>
      <c r="E1505" s="2328">
        <v>7495</v>
      </c>
      <c r="F1505" s="2329">
        <v>124.793076296574</v>
      </c>
      <c r="G1505" s="2330"/>
      <c r="H1505" s="2325">
        <v>7495</v>
      </c>
      <c r="I1505" s="2326">
        <v>952.40356312526899</v>
      </c>
      <c r="J1505" s="2331"/>
      <c r="K1505" s="2328">
        <v>7495</v>
      </c>
      <c r="L1505" s="2329">
        <v>104.08061721826699</v>
      </c>
      <c r="M1505" s="2330"/>
      <c r="N1505" s="2325">
        <v>7495</v>
      </c>
      <c r="O1505" s="2326">
        <v>1597.7376191937601</v>
      </c>
      <c r="P1505" s="2331"/>
      <c r="Q1505" s="2328">
        <v>7495</v>
      </c>
      <c r="R1505" s="2329">
        <v>125.730039263923</v>
      </c>
      <c r="S1505" s="2330"/>
      <c r="T1505" s="2325">
        <v>7495</v>
      </c>
      <c r="U1505" s="2326">
        <v>3561.5603253671502</v>
      </c>
      <c r="V1505" s="2331"/>
      <c r="W1505" s="2332">
        <v>7495</v>
      </c>
      <c r="X1505" s="2329">
        <v>178.21842521872799</v>
      </c>
      <c r="Y1505" s="2330"/>
      <c r="Z1505" s="2333">
        <v>7495</v>
      </c>
      <c r="AA1505" s="2326">
        <v>2244.2844447365501</v>
      </c>
      <c r="AB1505" s="2331"/>
      <c r="AC1505" s="2332">
        <v>7495</v>
      </c>
      <c r="AD1505" s="2329">
        <v>142.85340744589399</v>
      </c>
      <c r="AE1505" s="2330"/>
      <c r="AF1505" s="2334">
        <v>7495</v>
      </c>
      <c r="AG1505" s="2335">
        <f t="shared" si="52"/>
        <v>1949.5530196384138</v>
      </c>
      <c r="AH1505" s="2336"/>
      <c r="AI1505" s="2334">
        <v>7495</v>
      </c>
      <c r="AJ1505" s="2337">
        <f t="shared" si="53"/>
        <v>135.1351130886772</v>
      </c>
    </row>
    <row r="1506" spans="2:36" x14ac:dyDescent="0.25">
      <c r="B1506" s="2325">
        <v>7500</v>
      </c>
      <c r="C1506" s="2326">
        <v>1391.77653860745</v>
      </c>
      <c r="D1506" s="2327"/>
      <c r="E1506" s="2328">
        <v>7500</v>
      </c>
      <c r="F1506" s="2329">
        <v>124.792194549551</v>
      </c>
      <c r="G1506" s="2330"/>
      <c r="H1506" s="2325">
        <v>7500</v>
      </c>
      <c r="I1506" s="2326">
        <v>952.39916664074804</v>
      </c>
      <c r="J1506" s="2331"/>
      <c r="K1506" s="2328">
        <v>7500</v>
      </c>
      <c r="L1506" s="2329">
        <v>104.079840185316</v>
      </c>
      <c r="M1506" s="2330"/>
      <c r="N1506" s="2325">
        <v>7500</v>
      </c>
      <c r="O1506" s="2326">
        <v>1597.7346375591001</v>
      </c>
      <c r="P1506" s="2331"/>
      <c r="Q1506" s="2328">
        <v>7500</v>
      </c>
      <c r="R1506" s="2329">
        <v>125.729205564926</v>
      </c>
      <c r="S1506" s="2330"/>
      <c r="T1506" s="2325">
        <v>7500</v>
      </c>
      <c r="U1506" s="2326">
        <v>3561.55086934064</v>
      </c>
      <c r="V1506" s="2331"/>
      <c r="W1506" s="2332">
        <v>7500</v>
      </c>
      <c r="X1506" s="2329">
        <v>178.21759833162801</v>
      </c>
      <c r="Y1506" s="2330"/>
      <c r="Z1506" s="2333">
        <v>7500</v>
      </c>
      <c r="AA1506" s="2326">
        <v>2244.3775232398598</v>
      </c>
      <c r="AB1506" s="2331"/>
      <c r="AC1506" s="2332">
        <v>7500</v>
      </c>
      <c r="AD1506" s="2329">
        <v>142.855339224288</v>
      </c>
      <c r="AE1506" s="2330"/>
      <c r="AF1506" s="2334">
        <v>7500</v>
      </c>
      <c r="AG1506" s="2335">
        <f t="shared" si="52"/>
        <v>1949.5677470775597</v>
      </c>
      <c r="AH1506" s="2336"/>
      <c r="AI1506" s="2334">
        <v>7500</v>
      </c>
      <c r="AJ1506" s="2337">
        <f t="shared" si="53"/>
        <v>135.13483557114182</v>
      </c>
    </row>
  </sheetData>
  <mergeCells count="6">
    <mergeCell ref="AF2:AJ2"/>
    <mergeCell ref="B2:F2"/>
    <mergeCell ref="H2:L2"/>
    <mergeCell ref="N2:R2"/>
    <mergeCell ref="T2:X2"/>
    <mergeCell ref="Z2:AD2"/>
  </mergeCells>
  <pageMargins left="0.511811024" right="0.511811024" top="0.78740157499999996" bottom="0.78740157499999996" header="0.31496062000000002" footer="0.31496062000000002"/>
  <pageSetup paperSize="9"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50405-2A38-4AE8-8E52-FFD77CF1F62B}">
  <dimension ref="A2:BEU6"/>
  <sheetViews>
    <sheetView tabSelected="1" workbookViewId="0">
      <selection activeCell="G6" sqref="G6"/>
    </sheetView>
  </sheetViews>
  <sheetFormatPr defaultRowHeight="15" x14ac:dyDescent="0.25"/>
  <cols>
    <col min="501" max="501" width="16" bestFit="1" customWidth="1"/>
  </cols>
  <sheetData>
    <row r="2" spans="1:1503" s="471" customFormat="1" x14ac:dyDescent="0.25">
      <c r="A2" s="471" t="s">
        <v>1128</v>
      </c>
      <c r="C2" s="471">
        <v>0</v>
      </c>
      <c r="D2" s="471">
        <v>5</v>
      </c>
      <c r="E2" s="471">
        <v>10</v>
      </c>
      <c r="F2" s="471">
        <v>15</v>
      </c>
      <c r="G2" s="471">
        <v>20</v>
      </c>
      <c r="H2" s="471">
        <v>25</v>
      </c>
      <c r="I2" s="471">
        <v>30</v>
      </c>
      <c r="J2" s="471">
        <v>35</v>
      </c>
      <c r="K2" s="471">
        <v>40</v>
      </c>
      <c r="L2" s="471">
        <v>45</v>
      </c>
      <c r="M2" s="471">
        <v>50</v>
      </c>
      <c r="N2" s="471">
        <v>55</v>
      </c>
      <c r="O2" s="471">
        <v>60</v>
      </c>
      <c r="P2" s="471">
        <v>65</v>
      </c>
      <c r="Q2" s="471">
        <v>70</v>
      </c>
      <c r="R2" s="471">
        <v>75</v>
      </c>
      <c r="S2" s="471">
        <v>80</v>
      </c>
      <c r="T2" s="471">
        <v>85</v>
      </c>
      <c r="U2" s="471">
        <v>90</v>
      </c>
      <c r="V2" s="471">
        <v>95</v>
      </c>
      <c r="W2" s="471">
        <v>100</v>
      </c>
      <c r="X2" s="471">
        <v>105</v>
      </c>
      <c r="Y2" s="471">
        <v>110</v>
      </c>
      <c r="Z2" s="471">
        <v>115</v>
      </c>
      <c r="AA2" s="471">
        <v>120</v>
      </c>
      <c r="AB2" s="471">
        <v>125</v>
      </c>
      <c r="AC2" s="471">
        <v>130</v>
      </c>
      <c r="AD2" s="471">
        <v>135</v>
      </c>
      <c r="AE2" s="471">
        <v>140</v>
      </c>
      <c r="AF2" s="471">
        <v>145</v>
      </c>
      <c r="AG2" s="471">
        <v>150</v>
      </c>
      <c r="AH2" s="471">
        <v>155</v>
      </c>
      <c r="AI2" s="471">
        <v>160</v>
      </c>
      <c r="AJ2" s="471">
        <v>165</v>
      </c>
      <c r="AK2" s="471">
        <v>170</v>
      </c>
      <c r="AL2" s="471">
        <v>175</v>
      </c>
      <c r="AM2" s="471">
        <v>180</v>
      </c>
      <c r="AN2" s="471">
        <v>185</v>
      </c>
      <c r="AO2" s="471">
        <v>190</v>
      </c>
      <c r="AP2" s="471">
        <v>195</v>
      </c>
      <c r="AQ2" s="471">
        <v>200</v>
      </c>
      <c r="AR2" s="471">
        <v>205</v>
      </c>
      <c r="AS2" s="471">
        <v>210</v>
      </c>
      <c r="AT2" s="471">
        <v>215</v>
      </c>
      <c r="AU2" s="471">
        <v>220</v>
      </c>
      <c r="AV2" s="471">
        <v>225</v>
      </c>
      <c r="AW2" s="471">
        <v>230</v>
      </c>
      <c r="AX2" s="471">
        <v>235</v>
      </c>
      <c r="AY2" s="471">
        <v>240</v>
      </c>
      <c r="AZ2" s="471">
        <v>245</v>
      </c>
      <c r="BA2" s="471">
        <v>250</v>
      </c>
      <c r="BB2" s="471">
        <v>255</v>
      </c>
      <c r="BC2" s="471">
        <v>260</v>
      </c>
      <c r="BD2" s="471">
        <v>265</v>
      </c>
      <c r="BE2" s="471">
        <v>270</v>
      </c>
      <c r="BF2" s="471">
        <v>275</v>
      </c>
      <c r="BG2" s="471">
        <v>280</v>
      </c>
      <c r="BH2" s="471">
        <v>285</v>
      </c>
      <c r="BI2" s="471">
        <v>290</v>
      </c>
      <c r="BJ2" s="471">
        <v>295</v>
      </c>
      <c r="BK2" s="471">
        <v>300</v>
      </c>
      <c r="BL2" s="471">
        <v>305</v>
      </c>
      <c r="BM2" s="471">
        <v>310</v>
      </c>
      <c r="BN2" s="471">
        <v>315</v>
      </c>
      <c r="BO2" s="471">
        <v>320</v>
      </c>
      <c r="BP2" s="471">
        <v>325</v>
      </c>
      <c r="BQ2" s="471">
        <v>330</v>
      </c>
      <c r="BR2" s="471">
        <v>335</v>
      </c>
      <c r="BS2" s="471">
        <v>340</v>
      </c>
      <c r="BT2" s="471">
        <v>345</v>
      </c>
      <c r="BU2" s="471">
        <v>350</v>
      </c>
      <c r="BV2" s="471">
        <v>355</v>
      </c>
      <c r="BW2" s="471">
        <v>360</v>
      </c>
      <c r="BX2" s="471">
        <v>365</v>
      </c>
      <c r="BY2" s="471">
        <v>370</v>
      </c>
      <c r="BZ2" s="471">
        <v>375</v>
      </c>
      <c r="CA2" s="471">
        <v>380</v>
      </c>
      <c r="CB2" s="471">
        <v>385</v>
      </c>
      <c r="CC2" s="471">
        <v>390</v>
      </c>
      <c r="CD2" s="471">
        <v>395</v>
      </c>
      <c r="CE2" s="471">
        <v>400</v>
      </c>
      <c r="CF2" s="471">
        <v>405</v>
      </c>
      <c r="CG2" s="471">
        <v>410</v>
      </c>
      <c r="CH2" s="471">
        <v>415</v>
      </c>
      <c r="CI2" s="471">
        <v>420</v>
      </c>
      <c r="CJ2" s="471">
        <v>425</v>
      </c>
      <c r="CK2" s="471">
        <v>430</v>
      </c>
      <c r="CL2" s="471">
        <v>435</v>
      </c>
      <c r="CM2" s="471">
        <v>440</v>
      </c>
      <c r="CN2" s="471">
        <v>445</v>
      </c>
      <c r="CO2" s="471">
        <v>450</v>
      </c>
      <c r="CP2" s="471">
        <v>455</v>
      </c>
      <c r="CQ2" s="471">
        <v>460</v>
      </c>
      <c r="CR2" s="471">
        <v>465</v>
      </c>
      <c r="CS2" s="471">
        <v>470</v>
      </c>
      <c r="CT2" s="471">
        <v>475</v>
      </c>
      <c r="CU2" s="471">
        <v>480</v>
      </c>
      <c r="CV2" s="471">
        <v>485</v>
      </c>
      <c r="CW2" s="471">
        <v>490</v>
      </c>
      <c r="CX2" s="471">
        <v>495</v>
      </c>
      <c r="CY2" s="471">
        <v>500</v>
      </c>
      <c r="CZ2" s="471">
        <v>505</v>
      </c>
      <c r="DA2" s="471">
        <v>510</v>
      </c>
      <c r="DB2" s="471">
        <v>515</v>
      </c>
      <c r="DC2" s="471">
        <v>520</v>
      </c>
      <c r="DD2" s="471">
        <v>525</v>
      </c>
      <c r="DE2" s="471">
        <v>530</v>
      </c>
      <c r="DF2" s="471">
        <v>535</v>
      </c>
      <c r="DG2" s="471">
        <v>540</v>
      </c>
      <c r="DH2" s="471">
        <v>545</v>
      </c>
      <c r="DI2" s="471">
        <v>550</v>
      </c>
      <c r="DJ2" s="471">
        <v>555</v>
      </c>
      <c r="DK2" s="471">
        <v>560</v>
      </c>
      <c r="DL2" s="471">
        <v>565</v>
      </c>
      <c r="DM2" s="471">
        <v>570</v>
      </c>
      <c r="DN2" s="471">
        <v>575</v>
      </c>
      <c r="DO2" s="471">
        <v>580</v>
      </c>
      <c r="DP2" s="471">
        <v>585</v>
      </c>
      <c r="DQ2" s="471">
        <v>590</v>
      </c>
      <c r="DR2" s="471">
        <v>595</v>
      </c>
      <c r="DS2" s="471">
        <v>600</v>
      </c>
      <c r="DT2" s="471">
        <v>605</v>
      </c>
      <c r="DU2" s="471">
        <v>610</v>
      </c>
      <c r="DV2" s="471">
        <v>615</v>
      </c>
      <c r="DW2" s="471">
        <v>620</v>
      </c>
      <c r="DX2" s="471">
        <v>625</v>
      </c>
      <c r="DY2" s="471">
        <v>630</v>
      </c>
      <c r="DZ2" s="471">
        <v>635</v>
      </c>
      <c r="EA2" s="471">
        <v>640</v>
      </c>
      <c r="EB2" s="471">
        <v>645</v>
      </c>
      <c r="EC2" s="471">
        <v>650</v>
      </c>
      <c r="ED2" s="471">
        <v>655</v>
      </c>
      <c r="EE2" s="471">
        <v>660</v>
      </c>
      <c r="EF2" s="471">
        <v>665</v>
      </c>
      <c r="EG2" s="471">
        <v>670</v>
      </c>
      <c r="EH2" s="471">
        <v>675</v>
      </c>
      <c r="EI2" s="471">
        <v>680</v>
      </c>
      <c r="EJ2" s="471">
        <v>685</v>
      </c>
      <c r="EK2" s="471">
        <v>690</v>
      </c>
      <c r="EL2" s="471">
        <v>695</v>
      </c>
      <c r="EM2" s="471">
        <v>700</v>
      </c>
      <c r="EN2" s="471">
        <v>705</v>
      </c>
      <c r="EO2" s="471">
        <v>710</v>
      </c>
      <c r="EP2" s="471">
        <v>715</v>
      </c>
      <c r="EQ2" s="471">
        <v>720</v>
      </c>
      <c r="ER2" s="471">
        <v>725</v>
      </c>
      <c r="ES2" s="471">
        <v>730</v>
      </c>
      <c r="ET2" s="471">
        <v>735</v>
      </c>
      <c r="EU2" s="471">
        <v>740</v>
      </c>
      <c r="EV2" s="471">
        <v>745</v>
      </c>
      <c r="EW2" s="471">
        <v>750</v>
      </c>
      <c r="EX2" s="471">
        <v>755</v>
      </c>
      <c r="EY2" s="471">
        <v>760</v>
      </c>
      <c r="EZ2" s="471">
        <v>765</v>
      </c>
      <c r="FA2" s="471">
        <v>770</v>
      </c>
      <c r="FB2" s="471">
        <v>775</v>
      </c>
      <c r="FC2" s="471">
        <v>780</v>
      </c>
      <c r="FD2" s="471">
        <v>785</v>
      </c>
      <c r="FE2" s="471">
        <v>790</v>
      </c>
      <c r="FF2" s="471">
        <v>795</v>
      </c>
      <c r="FG2" s="471">
        <v>800</v>
      </c>
      <c r="FH2" s="471">
        <v>805</v>
      </c>
      <c r="FI2" s="471">
        <v>810</v>
      </c>
      <c r="FJ2" s="471">
        <v>815</v>
      </c>
      <c r="FK2" s="471">
        <v>820</v>
      </c>
      <c r="FL2" s="471">
        <v>825</v>
      </c>
      <c r="FM2" s="471">
        <v>830</v>
      </c>
      <c r="FN2" s="471">
        <v>835</v>
      </c>
      <c r="FO2" s="471">
        <v>840</v>
      </c>
      <c r="FP2" s="471">
        <v>845</v>
      </c>
      <c r="FQ2" s="471">
        <v>850</v>
      </c>
      <c r="FR2" s="471">
        <v>855</v>
      </c>
      <c r="FS2" s="471">
        <v>860</v>
      </c>
      <c r="FT2" s="471">
        <v>865</v>
      </c>
      <c r="FU2" s="471">
        <v>870</v>
      </c>
      <c r="FV2" s="471">
        <v>875</v>
      </c>
      <c r="FW2" s="471">
        <v>880</v>
      </c>
      <c r="FX2" s="471">
        <v>885</v>
      </c>
      <c r="FY2" s="471">
        <v>890</v>
      </c>
      <c r="FZ2" s="471">
        <v>895</v>
      </c>
      <c r="GA2" s="471">
        <v>900</v>
      </c>
      <c r="GB2" s="471">
        <v>905</v>
      </c>
      <c r="GC2" s="471">
        <v>910</v>
      </c>
      <c r="GD2" s="471">
        <v>915</v>
      </c>
      <c r="GE2" s="471">
        <v>920</v>
      </c>
      <c r="GF2" s="471">
        <v>925</v>
      </c>
      <c r="GG2" s="471">
        <v>930</v>
      </c>
      <c r="GH2" s="471">
        <v>935</v>
      </c>
      <c r="GI2" s="471">
        <v>940</v>
      </c>
      <c r="GJ2" s="471">
        <v>945</v>
      </c>
      <c r="GK2" s="471">
        <v>950</v>
      </c>
      <c r="GL2" s="471">
        <v>955</v>
      </c>
      <c r="GM2" s="471">
        <v>960</v>
      </c>
      <c r="GN2" s="471">
        <v>965</v>
      </c>
      <c r="GO2" s="471">
        <v>970</v>
      </c>
      <c r="GP2" s="471">
        <v>975</v>
      </c>
      <c r="GQ2" s="471">
        <v>980</v>
      </c>
      <c r="GR2" s="471">
        <v>985</v>
      </c>
      <c r="GS2" s="471">
        <v>990</v>
      </c>
      <c r="GT2" s="471">
        <v>995</v>
      </c>
      <c r="GU2" s="471">
        <v>1000</v>
      </c>
      <c r="GV2" s="471">
        <v>1005</v>
      </c>
      <c r="GW2" s="471">
        <v>1010</v>
      </c>
      <c r="GX2" s="471">
        <v>1015</v>
      </c>
      <c r="GY2" s="471">
        <v>1020</v>
      </c>
      <c r="GZ2" s="471">
        <v>1025</v>
      </c>
      <c r="HA2" s="471">
        <v>1030</v>
      </c>
      <c r="HB2" s="471">
        <v>1035</v>
      </c>
      <c r="HC2" s="471">
        <v>1040</v>
      </c>
      <c r="HD2" s="471">
        <v>1045</v>
      </c>
      <c r="HE2" s="471">
        <v>1050</v>
      </c>
      <c r="HF2" s="471">
        <v>1055</v>
      </c>
      <c r="HG2" s="471">
        <v>1060</v>
      </c>
      <c r="HH2" s="471">
        <v>1065</v>
      </c>
      <c r="HI2" s="471">
        <v>1070</v>
      </c>
      <c r="HJ2" s="471">
        <v>1075</v>
      </c>
      <c r="HK2" s="471">
        <v>1080</v>
      </c>
      <c r="HL2" s="471">
        <v>1085</v>
      </c>
      <c r="HM2" s="471">
        <v>1090</v>
      </c>
      <c r="HN2" s="471">
        <v>1095</v>
      </c>
      <c r="HO2" s="471">
        <v>1100</v>
      </c>
      <c r="HP2" s="471">
        <v>1105</v>
      </c>
      <c r="HQ2" s="471">
        <v>1110</v>
      </c>
      <c r="HR2" s="471">
        <v>1115</v>
      </c>
      <c r="HS2" s="471">
        <v>1120</v>
      </c>
      <c r="HT2" s="471">
        <v>1125</v>
      </c>
      <c r="HU2" s="471">
        <v>1130</v>
      </c>
      <c r="HV2" s="471">
        <v>1135</v>
      </c>
      <c r="HW2" s="471">
        <v>1140</v>
      </c>
      <c r="HX2" s="471">
        <v>1145</v>
      </c>
      <c r="HY2" s="471">
        <v>1150</v>
      </c>
      <c r="HZ2" s="471">
        <v>1155</v>
      </c>
      <c r="IA2" s="471">
        <v>1160</v>
      </c>
      <c r="IB2" s="471">
        <v>1165</v>
      </c>
      <c r="IC2" s="471">
        <v>1170</v>
      </c>
      <c r="ID2" s="471">
        <v>1175</v>
      </c>
      <c r="IE2" s="471">
        <v>1180</v>
      </c>
      <c r="IF2" s="471">
        <v>1185</v>
      </c>
      <c r="IG2" s="471">
        <v>1190</v>
      </c>
      <c r="IH2" s="471">
        <v>1195</v>
      </c>
      <c r="II2" s="471">
        <v>1200</v>
      </c>
      <c r="IJ2" s="471">
        <v>1205</v>
      </c>
      <c r="IK2" s="471">
        <v>1210</v>
      </c>
      <c r="IL2" s="471">
        <v>1215</v>
      </c>
      <c r="IM2" s="471">
        <v>1220</v>
      </c>
      <c r="IN2" s="471">
        <v>1225</v>
      </c>
      <c r="IO2" s="471">
        <v>1230</v>
      </c>
      <c r="IP2" s="471">
        <v>1235</v>
      </c>
      <c r="IQ2" s="471">
        <v>1240</v>
      </c>
      <c r="IR2" s="471">
        <v>1245</v>
      </c>
      <c r="IS2" s="471">
        <v>1250</v>
      </c>
      <c r="IT2" s="471">
        <v>1255</v>
      </c>
      <c r="IU2" s="471">
        <v>1260</v>
      </c>
      <c r="IV2" s="471">
        <v>1265</v>
      </c>
      <c r="IW2" s="471">
        <v>1270</v>
      </c>
      <c r="IX2" s="471">
        <v>1275</v>
      </c>
      <c r="IY2" s="471">
        <v>1280</v>
      </c>
      <c r="IZ2" s="471">
        <v>1285</v>
      </c>
      <c r="JA2" s="471">
        <v>1290</v>
      </c>
      <c r="JB2" s="471">
        <v>1295</v>
      </c>
      <c r="JC2" s="471">
        <v>1300</v>
      </c>
      <c r="JD2" s="471">
        <v>1305</v>
      </c>
      <c r="JE2" s="471">
        <v>1310</v>
      </c>
      <c r="JF2" s="471">
        <v>1315</v>
      </c>
      <c r="JG2" s="471">
        <v>1320</v>
      </c>
      <c r="JH2" s="471">
        <v>1325</v>
      </c>
      <c r="JI2" s="471">
        <v>1330</v>
      </c>
      <c r="JJ2" s="471">
        <v>1335</v>
      </c>
      <c r="JK2" s="471">
        <v>1340</v>
      </c>
      <c r="JL2" s="471">
        <v>1345</v>
      </c>
      <c r="JM2" s="471">
        <v>1350</v>
      </c>
      <c r="JN2" s="471">
        <v>1355</v>
      </c>
      <c r="JO2" s="471">
        <v>1360</v>
      </c>
      <c r="JP2" s="471">
        <v>1365</v>
      </c>
      <c r="JQ2" s="471">
        <v>1370</v>
      </c>
      <c r="JR2" s="471">
        <v>1375</v>
      </c>
      <c r="JS2" s="471">
        <v>1380</v>
      </c>
      <c r="JT2" s="471">
        <v>1385</v>
      </c>
      <c r="JU2" s="471">
        <v>1390</v>
      </c>
      <c r="JV2" s="471">
        <v>1395</v>
      </c>
      <c r="JW2" s="471">
        <v>1400</v>
      </c>
      <c r="JX2" s="471">
        <v>1405</v>
      </c>
      <c r="JY2" s="471">
        <v>1410</v>
      </c>
      <c r="JZ2" s="471">
        <v>1415</v>
      </c>
      <c r="KA2" s="471">
        <v>1420</v>
      </c>
      <c r="KB2" s="471">
        <v>1425</v>
      </c>
      <c r="KC2" s="471">
        <v>1430</v>
      </c>
      <c r="KD2" s="471">
        <v>1435</v>
      </c>
      <c r="KE2" s="471">
        <v>1440</v>
      </c>
      <c r="KF2" s="471">
        <v>1445</v>
      </c>
      <c r="KG2" s="471">
        <v>1450</v>
      </c>
      <c r="KH2" s="471">
        <v>1455</v>
      </c>
      <c r="KI2" s="471">
        <v>1460</v>
      </c>
      <c r="KJ2" s="471">
        <v>1465</v>
      </c>
      <c r="KK2" s="471">
        <v>1470</v>
      </c>
      <c r="KL2" s="471">
        <v>1475</v>
      </c>
      <c r="KM2" s="471">
        <v>1480</v>
      </c>
      <c r="KN2" s="471">
        <v>1485</v>
      </c>
      <c r="KO2" s="471">
        <v>1490</v>
      </c>
      <c r="KP2" s="471">
        <v>1495</v>
      </c>
      <c r="KQ2" s="471">
        <v>1500</v>
      </c>
      <c r="KR2" s="471">
        <v>1505</v>
      </c>
      <c r="KS2" s="471">
        <v>1510</v>
      </c>
      <c r="KT2" s="471">
        <v>1515</v>
      </c>
      <c r="KU2" s="471">
        <v>1520</v>
      </c>
      <c r="KV2" s="471">
        <v>1525</v>
      </c>
      <c r="KW2" s="471">
        <v>1530</v>
      </c>
      <c r="KX2" s="471">
        <v>1535</v>
      </c>
      <c r="KY2" s="471">
        <v>1540</v>
      </c>
      <c r="KZ2" s="471">
        <v>1545</v>
      </c>
      <c r="LA2" s="471">
        <v>1550</v>
      </c>
      <c r="LB2" s="471">
        <v>1555</v>
      </c>
      <c r="LC2" s="471">
        <v>1560</v>
      </c>
      <c r="LD2" s="471">
        <v>1565</v>
      </c>
      <c r="LE2" s="471">
        <v>1570</v>
      </c>
      <c r="LF2" s="471">
        <v>1575</v>
      </c>
      <c r="LG2" s="471">
        <v>1580</v>
      </c>
      <c r="LH2" s="471">
        <v>1585</v>
      </c>
      <c r="LI2" s="471">
        <v>1590</v>
      </c>
      <c r="LJ2" s="471">
        <v>1595</v>
      </c>
      <c r="LK2" s="471">
        <v>1600</v>
      </c>
      <c r="LL2" s="471">
        <v>1605</v>
      </c>
      <c r="LM2" s="471">
        <v>1610</v>
      </c>
      <c r="LN2" s="471">
        <v>1615</v>
      </c>
      <c r="LO2" s="471">
        <v>1620</v>
      </c>
      <c r="LP2" s="471">
        <v>1625</v>
      </c>
      <c r="LQ2" s="471">
        <v>1630</v>
      </c>
      <c r="LR2" s="471">
        <v>1635</v>
      </c>
      <c r="LS2" s="471">
        <v>1640</v>
      </c>
      <c r="LT2" s="471">
        <v>1645</v>
      </c>
      <c r="LU2" s="471">
        <v>1650</v>
      </c>
      <c r="LV2" s="471">
        <v>1655</v>
      </c>
      <c r="LW2" s="471">
        <v>1660</v>
      </c>
      <c r="LX2" s="471">
        <v>1665</v>
      </c>
      <c r="LY2" s="471">
        <v>1670</v>
      </c>
      <c r="LZ2" s="471">
        <v>1675</v>
      </c>
      <c r="MA2" s="471">
        <v>1680</v>
      </c>
      <c r="MB2" s="471">
        <v>1685</v>
      </c>
      <c r="MC2" s="471">
        <v>1690</v>
      </c>
      <c r="MD2" s="471">
        <v>1695</v>
      </c>
      <c r="ME2" s="471">
        <v>1700</v>
      </c>
      <c r="MF2" s="471">
        <v>1705</v>
      </c>
      <c r="MG2" s="471">
        <v>1710</v>
      </c>
      <c r="MH2" s="471">
        <v>1715</v>
      </c>
      <c r="MI2" s="471">
        <v>1720</v>
      </c>
      <c r="MJ2" s="471">
        <v>1725</v>
      </c>
      <c r="MK2" s="471">
        <v>1730</v>
      </c>
      <c r="ML2" s="471">
        <v>1735</v>
      </c>
      <c r="MM2" s="471">
        <v>1740</v>
      </c>
      <c r="MN2" s="471">
        <v>1745</v>
      </c>
      <c r="MO2" s="471">
        <v>1750</v>
      </c>
      <c r="MP2" s="471">
        <v>1755</v>
      </c>
      <c r="MQ2" s="471">
        <v>1760</v>
      </c>
      <c r="MR2" s="471">
        <v>1765</v>
      </c>
      <c r="MS2" s="471">
        <v>1770</v>
      </c>
      <c r="MT2" s="471">
        <v>1775</v>
      </c>
      <c r="MU2" s="471">
        <v>1780</v>
      </c>
      <c r="MV2" s="471">
        <v>1785</v>
      </c>
      <c r="MW2" s="471">
        <v>1790</v>
      </c>
      <c r="MX2" s="471">
        <v>1795</v>
      </c>
      <c r="MY2" s="471">
        <v>1800</v>
      </c>
      <c r="MZ2" s="471">
        <v>1805</v>
      </c>
      <c r="NA2" s="471">
        <v>1810</v>
      </c>
      <c r="NB2" s="471">
        <v>1815</v>
      </c>
      <c r="NC2" s="471">
        <v>1820</v>
      </c>
      <c r="ND2" s="471">
        <v>1825</v>
      </c>
      <c r="NE2" s="471">
        <v>1830</v>
      </c>
      <c r="NF2" s="471">
        <v>1835</v>
      </c>
      <c r="NG2" s="471">
        <v>1840</v>
      </c>
      <c r="NH2" s="471">
        <v>1845</v>
      </c>
      <c r="NI2" s="471">
        <v>1850</v>
      </c>
      <c r="NJ2" s="471">
        <v>1855</v>
      </c>
      <c r="NK2" s="471">
        <v>1860</v>
      </c>
      <c r="NL2" s="471">
        <v>1865</v>
      </c>
      <c r="NM2" s="471">
        <v>1870</v>
      </c>
      <c r="NN2" s="471">
        <v>1875</v>
      </c>
      <c r="NO2" s="471">
        <v>1880</v>
      </c>
      <c r="NP2" s="471">
        <v>1885</v>
      </c>
      <c r="NQ2" s="471">
        <v>1890</v>
      </c>
      <c r="NR2" s="471">
        <v>1895</v>
      </c>
      <c r="NS2" s="471">
        <v>1900</v>
      </c>
      <c r="NT2" s="471">
        <v>1905</v>
      </c>
      <c r="NU2" s="471">
        <v>1910</v>
      </c>
      <c r="NV2" s="471">
        <v>1915</v>
      </c>
      <c r="NW2" s="471">
        <v>1920</v>
      </c>
      <c r="NX2" s="471">
        <v>1925</v>
      </c>
      <c r="NY2" s="471">
        <v>1930</v>
      </c>
      <c r="NZ2" s="471">
        <v>1935</v>
      </c>
      <c r="OA2" s="471">
        <v>1940</v>
      </c>
      <c r="OB2" s="471">
        <v>1945</v>
      </c>
      <c r="OC2" s="471">
        <v>1950</v>
      </c>
      <c r="OD2" s="471">
        <v>1955</v>
      </c>
      <c r="OE2" s="471">
        <v>1960</v>
      </c>
      <c r="OF2" s="471">
        <v>1965</v>
      </c>
      <c r="OG2" s="471">
        <v>1970</v>
      </c>
      <c r="OH2" s="471">
        <v>1975</v>
      </c>
      <c r="OI2" s="471">
        <v>1980</v>
      </c>
      <c r="OJ2" s="471">
        <v>1985</v>
      </c>
      <c r="OK2" s="471">
        <v>1990</v>
      </c>
      <c r="OL2" s="471">
        <v>1995</v>
      </c>
      <c r="OM2" s="471">
        <v>2000</v>
      </c>
      <c r="ON2" s="471">
        <v>2005</v>
      </c>
      <c r="OO2" s="471">
        <v>2010</v>
      </c>
      <c r="OP2" s="471">
        <v>2015</v>
      </c>
      <c r="OQ2" s="471">
        <v>2020</v>
      </c>
      <c r="OR2" s="471">
        <v>2025</v>
      </c>
      <c r="OS2" s="471">
        <v>2030</v>
      </c>
      <c r="OT2" s="471">
        <v>2035</v>
      </c>
      <c r="OU2" s="471">
        <v>2040</v>
      </c>
      <c r="OV2" s="471">
        <v>2045</v>
      </c>
      <c r="OW2" s="471">
        <v>2050</v>
      </c>
      <c r="OX2" s="471">
        <v>2055</v>
      </c>
      <c r="OY2" s="471">
        <v>2060</v>
      </c>
      <c r="OZ2" s="471">
        <v>2065</v>
      </c>
      <c r="PA2" s="471">
        <v>2070</v>
      </c>
      <c r="PB2" s="471">
        <v>2075</v>
      </c>
      <c r="PC2" s="471">
        <v>2080</v>
      </c>
      <c r="PD2" s="471">
        <v>2085</v>
      </c>
      <c r="PE2" s="471">
        <v>2090</v>
      </c>
      <c r="PF2" s="471">
        <v>2095</v>
      </c>
      <c r="PG2" s="471">
        <v>2100</v>
      </c>
      <c r="PH2" s="471">
        <v>2105</v>
      </c>
      <c r="PI2" s="471">
        <v>2110</v>
      </c>
      <c r="PJ2" s="471">
        <v>2115</v>
      </c>
      <c r="PK2" s="471">
        <v>2120</v>
      </c>
      <c r="PL2" s="471">
        <v>2125</v>
      </c>
      <c r="PM2" s="471">
        <v>2130</v>
      </c>
      <c r="PN2" s="471">
        <v>2135</v>
      </c>
      <c r="PO2" s="471">
        <v>2140</v>
      </c>
      <c r="PP2" s="471">
        <v>2145</v>
      </c>
      <c r="PQ2" s="471">
        <v>2150</v>
      </c>
      <c r="PR2" s="471">
        <v>2155</v>
      </c>
      <c r="PS2" s="471">
        <v>2160</v>
      </c>
      <c r="PT2" s="471">
        <v>2165</v>
      </c>
      <c r="PU2" s="471">
        <v>2170</v>
      </c>
      <c r="PV2" s="471">
        <v>2175</v>
      </c>
      <c r="PW2" s="471">
        <v>2180</v>
      </c>
      <c r="PX2" s="471">
        <v>2185</v>
      </c>
      <c r="PY2" s="471">
        <v>2190</v>
      </c>
      <c r="PZ2" s="471">
        <v>2195</v>
      </c>
      <c r="QA2" s="471">
        <v>2200</v>
      </c>
      <c r="QB2" s="471">
        <v>2205</v>
      </c>
      <c r="QC2" s="471">
        <v>2210</v>
      </c>
      <c r="QD2" s="471">
        <v>2215</v>
      </c>
      <c r="QE2" s="471">
        <v>2220</v>
      </c>
      <c r="QF2" s="471">
        <v>2225</v>
      </c>
      <c r="QG2" s="471">
        <v>2230</v>
      </c>
      <c r="QH2" s="471">
        <v>2235</v>
      </c>
      <c r="QI2" s="471">
        <v>2240</v>
      </c>
      <c r="QJ2" s="471">
        <v>2245</v>
      </c>
      <c r="QK2" s="471">
        <v>2250</v>
      </c>
      <c r="QL2" s="471">
        <v>2255</v>
      </c>
      <c r="QM2" s="471">
        <v>2260</v>
      </c>
      <c r="QN2" s="471">
        <v>2265</v>
      </c>
      <c r="QO2" s="471">
        <v>2270</v>
      </c>
      <c r="QP2" s="471">
        <v>2275</v>
      </c>
      <c r="QQ2" s="471">
        <v>2280</v>
      </c>
      <c r="QR2" s="471">
        <v>2285</v>
      </c>
      <c r="QS2" s="471">
        <v>2290</v>
      </c>
      <c r="QT2" s="471">
        <v>2295</v>
      </c>
      <c r="QU2" s="471">
        <v>2300</v>
      </c>
      <c r="QV2" s="471">
        <v>2305</v>
      </c>
      <c r="QW2" s="471">
        <v>2310</v>
      </c>
      <c r="QX2" s="471">
        <v>2315</v>
      </c>
      <c r="QY2" s="471">
        <v>2320</v>
      </c>
      <c r="QZ2" s="471">
        <v>2325</v>
      </c>
      <c r="RA2" s="471">
        <v>2330</v>
      </c>
      <c r="RB2" s="471">
        <v>2335</v>
      </c>
      <c r="RC2" s="471">
        <v>2340</v>
      </c>
      <c r="RD2" s="471">
        <v>2345</v>
      </c>
      <c r="RE2" s="471">
        <v>2350</v>
      </c>
      <c r="RF2" s="471">
        <v>2355</v>
      </c>
      <c r="RG2" s="471">
        <v>2360</v>
      </c>
      <c r="RH2" s="471">
        <v>2365</v>
      </c>
      <c r="RI2" s="471">
        <v>2370</v>
      </c>
      <c r="RJ2" s="471">
        <v>2375</v>
      </c>
      <c r="RK2" s="471">
        <v>2380</v>
      </c>
      <c r="RL2" s="471">
        <v>2385</v>
      </c>
      <c r="RM2" s="471">
        <v>2390</v>
      </c>
      <c r="RN2" s="471">
        <v>2395</v>
      </c>
      <c r="RO2" s="471">
        <v>2400</v>
      </c>
      <c r="RP2" s="471">
        <v>2405</v>
      </c>
      <c r="RQ2" s="471">
        <v>2410</v>
      </c>
      <c r="RR2" s="471">
        <v>2415</v>
      </c>
      <c r="RS2" s="471">
        <v>2420</v>
      </c>
      <c r="RT2" s="471">
        <v>2425</v>
      </c>
      <c r="RU2" s="471">
        <v>2430</v>
      </c>
      <c r="RV2" s="471">
        <v>2435</v>
      </c>
      <c r="RW2" s="471">
        <v>2440</v>
      </c>
      <c r="RX2" s="471">
        <v>2445</v>
      </c>
      <c r="RY2" s="471">
        <v>2450</v>
      </c>
      <c r="RZ2" s="471">
        <v>2455</v>
      </c>
      <c r="SA2" s="471">
        <v>2460</v>
      </c>
      <c r="SB2" s="471">
        <v>2465</v>
      </c>
      <c r="SC2" s="471">
        <v>2470</v>
      </c>
      <c r="SD2" s="471">
        <v>2475</v>
      </c>
      <c r="SE2" s="471">
        <v>2480</v>
      </c>
      <c r="SF2" s="471">
        <v>2485</v>
      </c>
      <c r="SG2" s="471">
        <v>2490</v>
      </c>
      <c r="SH2" s="471">
        <v>2495</v>
      </c>
      <c r="SI2" s="471">
        <v>2500</v>
      </c>
      <c r="SJ2" s="471">
        <v>2505</v>
      </c>
      <c r="SK2" s="471">
        <v>2510</v>
      </c>
      <c r="SL2" s="471">
        <v>2515</v>
      </c>
      <c r="SM2" s="471">
        <v>2520</v>
      </c>
      <c r="SN2" s="471">
        <v>2525</v>
      </c>
      <c r="SO2" s="471">
        <v>2530</v>
      </c>
      <c r="SP2" s="471">
        <v>2535</v>
      </c>
      <c r="SQ2" s="471">
        <v>2540</v>
      </c>
      <c r="SR2" s="471">
        <v>2545</v>
      </c>
      <c r="SS2" s="471">
        <v>2550</v>
      </c>
      <c r="ST2" s="471">
        <v>2555</v>
      </c>
      <c r="SU2" s="471">
        <v>2560</v>
      </c>
      <c r="SV2" s="471">
        <v>2565</v>
      </c>
      <c r="SW2" s="471">
        <v>2570</v>
      </c>
      <c r="SX2" s="471">
        <v>2575</v>
      </c>
      <c r="SY2" s="471">
        <v>2580</v>
      </c>
      <c r="SZ2" s="471">
        <v>2585</v>
      </c>
      <c r="TA2" s="471">
        <v>2590</v>
      </c>
      <c r="TB2" s="471">
        <v>2595</v>
      </c>
      <c r="TC2" s="471">
        <v>2600</v>
      </c>
      <c r="TD2" s="471">
        <v>2605</v>
      </c>
      <c r="TE2" s="471">
        <v>2610</v>
      </c>
      <c r="TF2" s="471">
        <v>2615</v>
      </c>
      <c r="TG2" s="471">
        <v>2620</v>
      </c>
      <c r="TH2" s="471">
        <v>2625</v>
      </c>
      <c r="TI2" s="471">
        <v>2630</v>
      </c>
      <c r="TJ2" s="471">
        <v>2635</v>
      </c>
      <c r="TK2" s="471">
        <v>2640</v>
      </c>
      <c r="TL2" s="471">
        <v>2645</v>
      </c>
      <c r="TM2" s="471">
        <v>2650</v>
      </c>
      <c r="TN2" s="471">
        <v>2655</v>
      </c>
      <c r="TO2" s="471">
        <v>2660</v>
      </c>
      <c r="TP2" s="471">
        <v>2665</v>
      </c>
      <c r="TQ2" s="471">
        <v>2670</v>
      </c>
      <c r="TR2" s="471">
        <v>2675</v>
      </c>
      <c r="TS2" s="471">
        <v>2680</v>
      </c>
      <c r="TT2" s="471">
        <v>2685</v>
      </c>
      <c r="TU2" s="471">
        <v>2690</v>
      </c>
      <c r="TV2" s="471">
        <v>2695</v>
      </c>
      <c r="TW2" s="471">
        <v>2700</v>
      </c>
      <c r="TX2" s="471">
        <v>2705</v>
      </c>
      <c r="TY2" s="471">
        <v>2710</v>
      </c>
      <c r="TZ2" s="471">
        <v>2715</v>
      </c>
      <c r="UA2" s="471">
        <v>2720</v>
      </c>
      <c r="UB2" s="471">
        <v>2725</v>
      </c>
      <c r="UC2" s="471">
        <v>2730</v>
      </c>
      <c r="UD2" s="471">
        <v>2735</v>
      </c>
      <c r="UE2" s="471">
        <v>2740</v>
      </c>
      <c r="UF2" s="471">
        <v>2745</v>
      </c>
      <c r="UG2" s="471">
        <v>2750</v>
      </c>
      <c r="UH2" s="471">
        <v>2755</v>
      </c>
      <c r="UI2" s="471">
        <v>2760</v>
      </c>
      <c r="UJ2" s="471">
        <v>2765</v>
      </c>
      <c r="UK2" s="471">
        <v>2770</v>
      </c>
      <c r="UL2" s="471">
        <v>2775</v>
      </c>
      <c r="UM2" s="471">
        <v>2780</v>
      </c>
      <c r="UN2" s="471">
        <v>2785</v>
      </c>
      <c r="UO2" s="471">
        <v>2790</v>
      </c>
      <c r="UP2" s="471">
        <v>2795</v>
      </c>
      <c r="UQ2" s="471">
        <v>2800</v>
      </c>
      <c r="UR2" s="471">
        <v>2805</v>
      </c>
      <c r="US2" s="471">
        <v>2810</v>
      </c>
      <c r="UT2" s="471">
        <v>2815</v>
      </c>
      <c r="UU2" s="471">
        <v>2820</v>
      </c>
      <c r="UV2" s="471">
        <v>2825</v>
      </c>
      <c r="UW2" s="471">
        <v>2830</v>
      </c>
      <c r="UX2" s="471">
        <v>2835</v>
      </c>
      <c r="UY2" s="471">
        <v>2840</v>
      </c>
      <c r="UZ2" s="471">
        <v>2845</v>
      </c>
      <c r="VA2" s="471">
        <v>2850</v>
      </c>
      <c r="VB2" s="471">
        <v>2855</v>
      </c>
      <c r="VC2" s="471">
        <v>2860</v>
      </c>
      <c r="VD2" s="471">
        <v>2865</v>
      </c>
      <c r="VE2" s="471">
        <v>2870</v>
      </c>
      <c r="VF2" s="471">
        <v>2875</v>
      </c>
      <c r="VG2" s="471">
        <v>2880</v>
      </c>
      <c r="VH2" s="471">
        <v>2885</v>
      </c>
      <c r="VI2" s="471">
        <v>2890</v>
      </c>
      <c r="VJ2" s="471">
        <v>2895</v>
      </c>
      <c r="VK2" s="471">
        <v>2900</v>
      </c>
      <c r="VL2" s="471">
        <v>2905</v>
      </c>
      <c r="VM2" s="471">
        <v>2910</v>
      </c>
      <c r="VN2" s="471">
        <v>2915</v>
      </c>
      <c r="VO2" s="471">
        <v>2920</v>
      </c>
      <c r="VP2" s="471">
        <v>2925</v>
      </c>
      <c r="VQ2" s="471">
        <v>2930</v>
      </c>
      <c r="VR2" s="471">
        <v>2935</v>
      </c>
      <c r="VS2" s="471">
        <v>2940</v>
      </c>
      <c r="VT2" s="471">
        <v>2945</v>
      </c>
      <c r="VU2" s="471">
        <v>2950</v>
      </c>
      <c r="VV2" s="471">
        <v>2955</v>
      </c>
      <c r="VW2" s="471">
        <v>2960</v>
      </c>
      <c r="VX2" s="471">
        <v>2965</v>
      </c>
      <c r="VY2" s="471">
        <v>2970</v>
      </c>
      <c r="VZ2" s="471">
        <v>2975</v>
      </c>
      <c r="WA2" s="471">
        <v>2980</v>
      </c>
      <c r="WB2" s="471">
        <v>2985</v>
      </c>
      <c r="WC2" s="471">
        <v>2990</v>
      </c>
      <c r="WD2" s="471">
        <v>2995</v>
      </c>
      <c r="WE2" s="471">
        <v>3000</v>
      </c>
      <c r="WF2" s="471">
        <v>3005</v>
      </c>
      <c r="WG2" s="471">
        <v>3010</v>
      </c>
      <c r="WH2" s="471">
        <v>3015</v>
      </c>
      <c r="WI2" s="471">
        <v>3020</v>
      </c>
      <c r="WJ2" s="471">
        <v>3025</v>
      </c>
      <c r="WK2" s="471">
        <v>3030</v>
      </c>
      <c r="WL2" s="471">
        <v>3035</v>
      </c>
      <c r="WM2" s="471">
        <v>3040</v>
      </c>
      <c r="WN2" s="471">
        <v>3045</v>
      </c>
      <c r="WO2" s="471">
        <v>3050</v>
      </c>
      <c r="WP2" s="471">
        <v>3055</v>
      </c>
      <c r="WQ2" s="471">
        <v>3060</v>
      </c>
      <c r="WR2" s="471">
        <v>3065</v>
      </c>
      <c r="WS2" s="471">
        <v>3070</v>
      </c>
      <c r="WT2" s="471">
        <v>3075</v>
      </c>
      <c r="WU2" s="471">
        <v>3080</v>
      </c>
      <c r="WV2" s="471">
        <v>3085</v>
      </c>
      <c r="WW2" s="471">
        <v>3090</v>
      </c>
      <c r="WX2" s="471">
        <v>3095</v>
      </c>
      <c r="WY2" s="471">
        <v>3100</v>
      </c>
      <c r="WZ2" s="471">
        <v>3105</v>
      </c>
      <c r="XA2" s="471">
        <v>3110</v>
      </c>
      <c r="XB2" s="471">
        <v>3115</v>
      </c>
      <c r="XC2" s="471">
        <v>3120</v>
      </c>
      <c r="XD2" s="471">
        <v>3125</v>
      </c>
      <c r="XE2" s="471">
        <v>3130</v>
      </c>
      <c r="XF2" s="471">
        <v>3135</v>
      </c>
      <c r="XG2" s="471">
        <v>3140</v>
      </c>
      <c r="XH2" s="471">
        <v>3145</v>
      </c>
      <c r="XI2" s="471">
        <v>3150</v>
      </c>
      <c r="XJ2" s="471">
        <v>3155</v>
      </c>
      <c r="XK2" s="471">
        <v>3160</v>
      </c>
      <c r="XL2" s="471">
        <v>3165</v>
      </c>
      <c r="XM2" s="471">
        <v>3170</v>
      </c>
      <c r="XN2" s="471">
        <v>3175</v>
      </c>
      <c r="XO2" s="471">
        <v>3180</v>
      </c>
      <c r="XP2" s="471">
        <v>3185</v>
      </c>
      <c r="XQ2" s="471">
        <v>3190</v>
      </c>
      <c r="XR2" s="471">
        <v>3195</v>
      </c>
      <c r="XS2" s="471">
        <v>3200</v>
      </c>
      <c r="XT2" s="471">
        <v>3205</v>
      </c>
      <c r="XU2" s="471">
        <v>3210</v>
      </c>
      <c r="XV2" s="471">
        <v>3215</v>
      </c>
      <c r="XW2" s="471">
        <v>3220</v>
      </c>
      <c r="XX2" s="471">
        <v>3225</v>
      </c>
      <c r="XY2" s="471">
        <v>3230</v>
      </c>
      <c r="XZ2" s="471">
        <v>3235</v>
      </c>
      <c r="YA2" s="471">
        <v>3240</v>
      </c>
      <c r="YB2" s="471">
        <v>3245</v>
      </c>
      <c r="YC2" s="471">
        <v>3250</v>
      </c>
      <c r="YD2" s="471">
        <v>3255</v>
      </c>
      <c r="YE2" s="471">
        <v>3260</v>
      </c>
      <c r="YF2" s="471">
        <v>3265</v>
      </c>
      <c r="YG2" s="471">
        <v>3270</v>
      </c>
      <c r="YH2" s="471">
        <v>3275</v>
      </c>
      <c r="YI2" s="471">
        <v>3280</v>
      </c>
      <c r="YJ2" s="471">
        <v>3285</v>
      </c>
      <c r="YK2" s="471">
        <v>3290</v>
      </c>
      <c r="YL2" s="471">
        <v>3295</v>
      </c>
      <c r="YM2" s="471">
        <v>3300</v>
      </c>
      <c r="YN2" s="471">
        <v>3305</v>
      </c>
      <c r="YO2" s="471">
        <v>3310</v>
      </c>
      <c r="YP2" s="471">
        <v>3315</v>
      </c>
      <c r="YQ2" s="471">
        <v>3320</v>
      </c>
      <c r="YR2" s="471">
        <v>3325</v>
      </c>
      <c r="YS2" s="471">
        <v>3330</v>
      </c>
      <c r="YT2" s="471">
        <v>3335</v>
      </c>
      <c r="YU2" s="471">
        <v>3340</v>
      </c>
      <c r="YV2" s="471">
        <v>3345</v>
      </c>
      <c r="YW2" s="471">
        <v>3350</v>
      </c>
      <c r="YX2" s="471">
        <v>3355</v>
      </c>
      <c r="YY2" s="471">
        <v>3360</v>
      </c>
      <c r="YZ2" s="471">
        <v>3365</v>
      </c>
      <c r="ZA2" s="471">
        <v>3370</v>
      </c>
      <c r="ZB2" s="471">
        <v>3375</v>
      </c>
      <c r="ZC2" s="471">
        <v>3380</v>
      </c>
      <c r="ZD2" s="471">
        <v>3385</v>
      </c>
      <c r="ZE2" s="471">
        <v>3390</v>
      </c>
      <c r="ZF2" s="471">
        <v>3395</v>
      </c>
      <c r="ZG2" s="471">
        <v>3400</v>
      </c>
      <c r="ZH2" s="471">
        <v>3405</v>
      </c>
      <c r="ZI2" s="471">
        <v>3410</v>
      </c>
      <c r="ZJ2" s="471">
        <v>3415</v>
      </c>
      <c r="ZK2" s="471">
        <v>3420</v>
      </c>
      <c r="ZL2" s="471">
        <v>3425</v>
      </c>
      <c r="ZM2" s="471">
        <v>3430</v>
      </c>
      <c r="ZN2" s="471">
        <v>3435</v>
      </c>
      <c r="ZO2" s="471">
        <v>3440</v>
      </c>
      <c r="ZP2" s="471">
        <v>3445</v>
      </c>
      <c r="ZQ2" s="471">
        <v>3450</v>
      </c>
      <c r="ZR2" s="471">
        <v>3455</v>
      </c>
      <c r="ZS2" s="471">
        <v>3460</v>
      </c>
      <c r="ZT2" s="471">
        <v>3465</v>
      </c>
      <c r="ZU2" s="471">
        <v>3470</v>
      </c>
      <c r="ZV2" s="471">
        <v>3475</v>
      </c>
      <c r="ZW2" s="471">
        <v>3480</v>
      </c>
      <c r="ZX2" s="471">
        <v>3485</v>
      </c>
      <c r="ZY2" s="471">
        <v>3490</v>
      </c>
      <c r="ZZ2" s="471">
        <v>3495</v>
      </c>
      <c r="AAA2" s="471">
        <v>3500</v>
      </c>
      <c r="AAB2" s="471">
        <v>3505</v>
      </c>
      <c r="AAC2" s="471">
        <v>3510</v>
      </c>
      <c r="AAD2" s="471">
        <v>3515</v>
      </c>
      <c r="AAE2" s="471">
        <v>3520</v>
      </c>
      <c r="AAF2" s="471">
        <v>3525</v>
      </c>
      <c r="AAG2" s="471">
        <v>3530</v>
      </c>
      <c r="AAH2" s="471">
        <v>3535</v>
      </c>
      <c r="AAI2" s="471">
        <v>3540</v>
      </c>
      <c r="AAJ2" s="471">
        <v>3545</v>
      </c>
      <c r="AAK2" s="471">
        <v>3550</v>
      </c>
      <c r="AAL2" s="471">
        <v>3555</v>
      </c>
      <c r="AAM2" s="471">
        <v>3560</v>
      </c>
      <c r="AAN2" s="471">
        <v>3565</v>
      </c>
      <c r="AAO2" s="471">
        <v>3570</v>
      </c>
      <c r="AAP2" s="471">
        <v>3575</v>
      </c>
      <c r="AAQ2" s="471">
        <v>3580</v>
      </c>
      <c r="AAR2" s="471">
        <v>3585</v>
      </c>
      <c r="AAS2" s="471">
        <v>3590</v>
      </c>
      <c r="AAT2" s="471">
        <v>3595</v>
      </c>
      <c r="AAU2" s="471">
        <v>3600</v>
      </c>
      <c r="AAV2" s="471">
        <v>3605</v>
      </c>
      <c r="AAW2" s="471">
        <v>3610</v>
      </c>
      <c r="AAX2" s="471">
        <v>3615</v>
      </c>
      <c r="AAY2" s="471">
        <v>3620</v>
      </c>
      <c r="AAZ2" s="471">
        <v>3625</v>
      </c>
      <c r="ABA2" s="471">
        <v>3630</v>
      </c>
      <c r="ABB2" s="471">
        <v>3635</v>
      </c>
      <c r="ABC2" s="471">
        <v>3640</v>
      </c>
      <c r="ABD2" s="471">
        <v>3645</v>
      </c>
      <c r="ABE2" s="471">
        <v>3650</v>
      </c>
      <c r="ABF2" s="471">
        <v>3655</v>
      </c>
      <c r="ABG2" s="471">
        <v>3660</v>
      </c>
      <c r="ABH2" s="471">
        <v>3665</v>
      </c>
      <c r="ABI2" s="471">
        <v>3670</v>
      </c>
      <c r="ABJ2" s="471">
        <v>3675</v>
      </c>
      <c r="ABK2" s="471">
        <v>3680</v>
      </c>
      <c r="ABL2" s="471">
        <v>3685</v>
      </c>
      <c r="ABM2" s="471">
        <v>3690</v>
      </c>
      <c r="ABN2" s="471">
        <v>3695</v>
      </c>
      <c r="ABO2" s="471">
        <v>3700</v>
      </c>
      <c r="ABP2" s="471">
        <v>3705</v>
      </c>
      <c r="ABQ2" s="471">
        <v>3710</v>
      </c>
      <c r="ABR2" s="471">
        <v>3715</v>
      </c>
      <c r="ABS2" s="471">
        <v>3720</v>
      </c>
      <c r="ABT2" s="471">
        <v>3725</v>
      </c>
      <c r="ABU2" s="471">
        <v>3730</v>
      </c>
      <c r="ABV2" s="471">
        <v>3735</v>
      </c>
      <c r="ABW2" s="471">
        <v>3740</v>
      </c>
      <c r="ABX2" s="471">
        <v>3745</v>
      </c>
      <c r="ABY2" s="471">
        <v>3750</v>
      </c>
      <c r="ABZ2" s="471">
        <v>3755</v>
      </c>
      <c r="ACA2" s="471">
        <v>3760</v>
      </c>
      <c r="ACB2" s="471">
        <v>3765</v>
      </c>
      <c r="ACC2" s="471">
        <v>3770</v>
      </c>
      <c r="ACD2" s="471">
        <v>3775</v>
      </c>
      <c r="ACE2" s="471">
        <v>3780</v>
      </c>
      <c r="ACF2" s="471">
        <v>3785</v>
      </c>
      <c r="ACG2" s="471">
        <v>3790</v>
      </c>
      <c r="ACH2" s="471">
        <v>3795</v>
      </c>
      <c r="ACI2" s="471">
        <v>3800</v>
      </c>
      <c r="ACJ2" s="471">
        <v>3805</v>
      </c>
      <c r="ACK2" s="471">
        <v>3810</v>
      </c>
      <c r="ACL2" s="471">
        <v>3815</v>
      </c>
      <c r="ACM2" s="471">
        <v>3820</v>
      </c>
      <c r="ACN2" s="471">
        <v>3825</v>
      </c>
      <c r="ACO2" s="471">
        <v>3830</v>
      </c>
      <c r="ACP2" s="471">
        <v>3835</v>
      </c>
      <c r="ACQ2" s="471">
        <v>3840</v>
      </c>
      <c r="ACR2" s="471">
        <v>3845</v>
      </c>
      <c r="ACS2" s="471">
        <v>3850</v>
      </c>
      <c r="ACT2" s="471">
        <v>3855</v>
      </c>
      <c r="ACU2" s="471">
        <v>3860</v>
      </c>
      <c r="ACV2" s="471">
        <v>3865</v>
      </c>
      <c r="ACW2" s="471">
        <v>3870</v>
      </c>
      <c r="ACX2" s="471">
        <v>3875</v>
      </c>
      <c r="ACY2" s="471">
        <v>3880</v>
      </c>
      <c r="ACZ2" s="471">
        <v>3885</v>
      </c>
      <c r="ADA2" s="471">
        <v>3890</v>
      </c>
      <c r="ADB2" s="471">
        <v>3895</v>
      </c>
      <c r="ADC2" s="471">
        <v>3900</v>
      </c>
      <c r="ADD2" s="471">
        <v>3905</v>
      </c>
      <c r="ADE2" s="471">
        <v>3910</v>
      </c>
      <c r="ADF2" s="471">
        <v>3915</v>
      </c>
      <c r="ADG2" s="471">
        <v>3920</v>
      </c>
      <c r="ADH2" s="471">
        <v>3925</v>
      </c>
      <c r="ADI2" s="471">
        <v>3930</v>
      </c>
      <c r="ADJ2" s="471">
        <v>3935</v>
      </c>
      <c r="ADK2" s="471">
        <v>3940</v>
      </c>
      <c r="ADL2" s="471">
        <v>3945</v>
      </c>
      <c r="ADM2" s="471">
        <v>3950</v>
      </c>
      <c r="ADN2" s="471">
        <v>3955</v>
      </c>
      <c r="ADO2" s="471">
        <v>3960</v>
      </c>
      <c r="ADP2" s="471">
        <v>3965</v>
      </c>
      <c r="ADQ2" s="471">
        <v>3970</v>
      </c>
      <c r="ADR2" s="471">
        <v>3975</v>
      </c>
      <c r="ADS2" s="471">
        <v>3980</v>
      </c>
      <c r="ADT2" s="471">
        <v>3985</v>
      </c>
      <c r="ADU2" s="471">
        <v>3990</v>
      </c>
      <c r="ADV2" s="471">
        <v>3995</v>
      </c>
      <c r="ADW2" s="471">
        <v>4000</v>
      </c>
      <c r="ADX2" s="471">
        <v>4005</v>
      </c>
      <c r="ADY2" s="471">
        <v>4010</v>
      </c>
      <c r="ADZ2" s="471">
        <v>4015</v>
      </c>
      <c r="AEA2" s="471">
        <v>4020</v>
      </c>
      <c r="AEB2" s="471">
        <v>4025</v>
      </c>
      <c r="AEC2" s="471">
        <v>4030</v>
      </c>
      <c r="AED2" s="471">
        <v>4035</v>
      </c>
      <c r="AEE2" s="471">
        <v>4040</v>
      </c>
      <c r="AEF2" s="471">
        <v>4045</v>
      </c>
      <c r="AEG2" s="471">
        <v>4050</v>
      </c>
      <c r="AEH2" s="471">
        <v>4055</v>
      </c>
      <c r="AEI2" s="471">
        <v>4060</v>
      </c>
      <c r="AEJ2" s="471">
        <v>4065</v>
      </c>
      <c r="AEK2" s="471">
        <v>4070</v>
      </c>
      <c r="AEL2" s="471">
        <v>4075</v>
      </c>
      <c r="AEM2" s="471">
        <v>4080</v>
      </c>
      <c r="AEN2" s="471">
        <v>4085</v>
      </c>
      <c r="AEO2" s="471">
        <v>4090</v>
      </c>
      <c r="AEP2" s="471">
        <v>4095</v>
      </c>
      <c r="AEQ2" s="471">
        <v>4100</v>
      </c>
      <c r="AER2" s="471">
        <v>4105</v>
      </c>
      <c r="AES2" s="471">
        <v>4110</v>
      </c>
      <c r="AET2" s="471">
        <v>4115</v>
      </c>
      <c r="AEU2" s="471">
        <v>4120</v>
      </c>
      <c r="AEV2" s="471">
        <v>4125</v>
      </c>
      <c r="AEW2" s="471">
        <v>4130</v>
      </c>
      <c r="AEX2" s="471">
        <v>4135</v>
      </c>
      <c r="AEY2" s="471">
        <v>4140</v>
      </c>
      <c r="AEZ2" s="471">
        <v>4145</v>
      </c>
      <c r="AFA2" s="471">
        <v>4150</v>
      </c>
      <c r="AFB2" s="471">
        <v>4155</v>
      </c>
      <c r="AFC2" s="471">
        <v>4160</v>
      </c>
      <c r="AFD2" s="471">
        <v>4165</v>
      </c>
      <c r="AFE2" s="471">
        <v>4170</v>
      </c>
      <c r="AFF2" s="471">
        <v>4175</v>
      </c>
      <c r="AFG2" s="471">
        <v>4180</v>
      </c>
      <c r="AFH2" s="471">
        <v>4185</v>
      </c>
      <c r="AFI2" s="471">
        <v>4190</v>
      </c>
      <c r="AFJ2" s="471">
        <v>4195</v>
      </c>
      <c r="AFK2" s="471">
        <v>4200</v>
      </c>
      <c r="AFL2" s="471">
        <v>4205</v>
      </c>
      <c r="AFM2" s="471">
        <v>4210</v>
      </c>
      <c r="AFN2" s="471">
        <v>4215</v>
      </c>
      <c r="AFO2" s="471">
        <v>4220</v>
      </c>
      <c r="AFP2" s="471">
        <v>4225</v>
      </c>
      <c r="AFQ2" s="471">
        <v>4230</v>
      </c>
      <c r="AFR2" s="471">
        <v>4235</v>
      </c>
      <c r="AFS2" s="471">
        <v>4240</v>
      </c>
      <c r="AFT2" s="471">
        <v>4245</v>
      </c>
      <c r="AFU2" s="471">
        <v>4250</v>
      </c>
      <c r="AFV2" s="471">
        <v>4255</v>
      </c>
      <c r="AFW2" s="471">
        <v>4260</v>
      </c>
      <c r="AFX2" s="471">
        <v>4265</v>
      </c>
      <c r="AFY2" s="471">
        <v>4270</v>
      </c>
      <c r="AFZ2" s="471">
        <v>4275</v>
      </c>
      <c r="AGA2" s="471">
        <v>4280</v>
      </c>
      <c r="AGB2" s="471">
        <v>4285</v>
      </c>
      <c r="AGC2" s="471">
        <v>4290</v>
      </c>
      <c r="AGD2" s="471">
        <v>4295</v>
      </c>
      <c r="AGE2" s="471">
        <v>4300</v>
      </c>
      <c r="AGF2" s="471">
        <v>4305</v>
      </c>
      <c r="AGG2" s="471">
        <v>4310</v>
      </c>
      <c r="AGH2" s="471">
        <v>4315</v>
      </c>
      <c r="AGI2" s="471">
        <v>4320</v>
      </c>
      <c r="AGJ2" s="471">
        <v>4325</v>
      </c>
      <c r="AGK2" s="471">
        <v>4330</v>
      </c>
      <c r="AGL2" s="471">
        <v>4335</v>
      </c>
      <c r="AGM2" s="471">
        <v>4340</v>
      </c>
      <c r="AGN2" s="471">
        <v>4345</v>
      </c>
      <c r="AGO2" s="471">
        <v>4350</v>
      </c>
      <c r="AGP2" s="471">
        <v>4355</v>
      </c>
      <c r="AGQ2" s="471">
        <v>4360</v>
      </c>
      <c r="AGR2" s="471">
        <v>4365</v>
      </c>
      <c r="AGS2" s="471">
        <v>4370</v>
      </c>
      <c r="AGT2" s="471">
        <v>4375</v>
      </c>
      <c r="AGU2" s="471">
        <v>4380</v>
      </c>
      <c r="AGV2" s="471">
        <v>4385</v>
      </c>
      <c r="AGW2" s="471">
        <v>4390</v>
      </c>
      <c r="AGX2" s="471">
        <v>4395</v>
      </c>
      <c r="AGY2" s="471">
        <v>4400</v>
      </c>
      <c r="AGZ2" s="471">
        <v>4405</v>
      </c>
      <c r="AHA2" s="471">
        <v>4410</v>
      </c>
      <c r="AHB2" s="471">
        <v>4415</v>
      </c>
      <c r="AHC2" s="471">
        <v>4420</v>
      </c>
      <c r="AHD2" s="471">
        <v>4425</v>
      </c>
      <c r="AHE2" s="471">
        <v>4430</v>
      </c>
      <c r="AHF2" s="471">
        <v>4435</v>
      </c>
      <c r="AHG2" s="471">
        <v>4440</v>
      </c>
      <c r="AHH2" s="471">
        <v>4445</v>
      </c>
      <c r="AHI2" s="471">
        <v>4450</v>
      </c>
      <c r="AHJ2" s="471">
        <v>4455</v>
      </c>
      <c r="AHK2" s="471">
        <v>4460</v>
      </c>
      <c r="AHL2" s="471">
        <v>4465</v>
      </c>
      <c r="AHM2" s="471">
        <v>4470</v>
      </c>
      <c r="AHN2" s="471">
        <v>4475</v>
      </c>
      <c r="AHO2" s="471">
        <v>4480</v>
      </c>
      <c r="AHP2" s="471">
        <v>4485</v>
      </c>
      <c r="AHQ2" s="471">
        <v>4490</v>
      </c>
      <c r="AHR2" s="471">
        <v>4495</v>
      </c>
      <c r="AHS2" s="471">
        <v>4500</v>
      </c>
      <c r="AHT2" s="471">
        <v>4505</v>
      </c>
      <c r="AHU2" s="471">
        <v>4510</v>
      </c>
      <c r="AHV2" s="471">
        <v>4515</v>
      </c>
      <c r="AHW2" s="471">
        <v>4520</v>
      </c>
      <c r="AHX2" s="471">
        <v>4525</v>
      </c>
      <c r="AHY2" s="471">
        <v>4530</v>
      </c>
      <c r="AHZ2" s="471">
        <v>4535</v>
      </c>
      <c r="AIA2" s="471">
        <v>4540</v>
      </c>
      <c r="AIB2" s="471">
        <v>4545</v>
      </c>
      <c r="AIC2" s="471">
        <v>4550</v>
      </c>
      <c r="AID2" s="471">
        <v>4555</v>
      </c>
      <c r="AIE2" s="471">
        <v>4560</v>
      </c>
      <c r="AIF2" s="471">
        <v>4565</v>
      </c>
      <c r="AIG2" s="471">
        <v>4570</v>
      </c>
      <c r="AIH2" s="471">
        <v>4575</v>
      </c>
      <c r="AII2" s="471">
        <v>4580</v>
      </c>
      <c r="AIJ2" s="471">
        <v>4585</v>
      </c>
      <c r="AIK2" s="471">
        <v>4590</v>
      </c>
      <c r="AIL2" s="471">
        <v>4595</v>
      </c>
      <c r="AIM2" s="471">
        <v>4600</v>
      </c>
      <c r="AIN2" s="471">
        <v>4605</v>
      </c>
      <c r="AIO2" s="471">
        <v>4610</v>
      </c>
      <c r="AIP2" s="471">
        <v>4615</v>
      </c>
      <c r="AIQ2" s="471">
        <v>4620</v>
      </c>
      <c r="AIR2" s="471">
        <v>4625</v>
      </c>
      <c r="AIS2" s="471">
        <v>4630</v>
      </c>
      <c r="AIT2" s="471">
        <v>4635</v>
      </c>
      <c r="AIU2" s="471">
        <v>4640</v>
      </c>
      <c r="AIV2" s="471">
        <v>4645</v>
      </c>
      <c r="AIW2" s="471">
        <v>4650</v>
      </c>
      <c r="AIX2" s="471">
        <v>4655</v>
      </c>
      <c r="AIY2" s="471">
        <v>4660</v>
      </c>
      <c r="AIZ2" s="471">
        <v>4665</v>
      </c>
      <c r="AJA2" s="471">
        <v>4670</v>
      </c>
      <c r="AJB2" s="471">
        <v>4675</v>
      </c>
      <c r="AJC2" s="471">
        <v>4680</v>
      </c>
      <c r="AJD2" s="471">
        <v>4685</v>
      </c>
      <c r="AJE2" s="471">
        <v>4690</v>
      </c>
      <c r="AJF2" s="471">
        <v>4695</v>
      </c>
      <c r="AJG2" s="471">
        <v>4700</v>
      </c>
      <c r="AJH2" s="471">
        <v>4705</v>
      </c>
      <c r="AJI2" s="471">
        <v>4710</v>
      </c>
      <c r="AJJ2" s="471">
        <v>4715</v>
      </c>
      <c r="AJK2" s="471">
        <v>4720</v>
      </c>
      <c r="AJL2" s="471">
        <v>4725</v>
      </c>
      <c r="AJM2" s="471">
        <v>4730</v>
      </c>
      <c r="AJN2" s="471">
        <v>4735</v>
      </c>
      <c r="AJO2" s="471">
        <v>4740</v>
      </c>
      <c r="AJP2" s="471">
        <v>4745</v>
      </c>
      <c r="AJQ2" s="471">
        <v>4750</v>
      </c>
      <c r="AJR2" s="471">
        <v>4755</v>
      </c>
      <c r="AJS2" s="471">
        <v>4760</v>
      </c>
      <c r="AJT2" s="471">
        <v>4765</v>
      </c>
      <c r="AJU2" s="471">
        <v>4770</v>
      </c>
      <c r="AJV2" s="471">
        <v>4775</v>
      </c>
      <c r="AJW2" s="471">
        <v>4780</v>
      </c>
      <c r="AJX2" s="471">
        <v>4785</v>
      </c>
      <c r="AJY2" s="471">
        <v>4790</v>
      </c>
      <c r="AJZ2" s="471">
        <v>4795</v>
      </c>
      <c r="AKA2" s="471">
        <v>4800</v>
      </c>
      <c r="AKB2" s="471">
        <v>4805</v>
      </c>
      <c r="AKC2" s="471">
        <v>4810</v>
      </c>
      <c r="AKD2" s="471">
        <v>4815</v>
      </c>
      <c r="AKE2" s="471">
        <v>4820</v>
      </c>
      <c r="AKF2" s="471">
        <v>4825</v>
      </c>
      <c r="AKG2" s="471">
        <v>4830</v>
      </c>
      <c r="AKH2" s="471">
        <v>4835</v>
      </c>
      <c r="AKI2" s="471">
        <v>4840</v>
      </c>
      <c r="AKJ2" s="471">
        <v>4845</v>
      </c>
      <c r="AKK2" s="471">
        <v>4850</v>
      </c>
      <c r="AKL2" s="471">
        <v>4855</v>
      </c>
      <c r="AKM2" s="471">
        <v>4860</v>
      </c>
      <c r="AKN2" s="471">
        <v>4865</v>
      </c>
      <c r="AKO2" s="471">
        <v>4870</v>
      </c>
      <c r="AKP2" s="471">
        <v>4875</v>
      </c>
      <c r="AKQ2" s="471">
        <v>4880</v>
      </c>
      <c r="AKR2" s="471">
        <v>4885</v>
      </c>
      <c r="AKS2" s="471">
        <v>4890</v>
      </c>
      <c r="AKT2" s="471">
        <v>4895</v>
      </c>
      <c r="AKU2" s="471">
        <v>4900</v>
      </c>
      <c r="AKV2" s="471">
        <v>4905</v>
      </c>
      <c r="AKW2" s="471">
        <v>4910</v>
      </c>
      <c r="AKX2" s="471">
        <v>4915</v>
      </c>
      <c r="AKY2" s="471">
        <v>4920</v>
      </c>
      <c r="AKZ2" s="471">
        <v>4925</v>
      </c>
      <c r="ALA2" s="471">
        <v>4930</v>
      </c>
      <c r="ALB2" s="471">
        <v>4935</v>
      </c>
      <c r="ALC2" s="471">
        <v>4940</v>
      </c>
      <c r="ALD2" s="471">
        <v>4945</v>
      </c>
      <c r="ALE2" s="471">
        <v>4950</v>
      </c>
      <c r="ALF2" s="471">
        <v>4955</v>
      </c>
      <c r="ALG2" s="471">
        <v>4960</v>
      </c>
      <c r="ALH2" s="471">
        <v>4965</v>
      </c>
      <c r="ALI2" s="471">
        <v>4970</v>
      </c>
      <c r="ALJ2" s="471">
        <v>4975</v>
      </c>
      <c r="ALK2" s="471">
        <v>4980</v>
      </c>
      <c r="ALL2" s="471">
        <v>4985</v>
      </c>
      <c r="ALM2" s="471">
        <v>4990</v>
      </c>
      <c r="ALN2" s="471">
        <v>4995</v>
      </c>
      <c r="ALO2" s="471">
        <v>5000</v>
      </c>
      <c r="ALP2" s="471">
        <v>5005</v>
      </c>
      <c r="ALQ2" s="471">
        <v>5010</v>
      </c>
      <c r="ALR2" s="471">
        <v>5015</v>
      </c>
      <c r="ALS2" s="471">
        <v>5020</v>
      </c>
      <c r="ALT2" s="471">
        <v>5025</v>
      </c>
      <c r="ALU2" s="471">
        <v>5030</v>
      </c>
      <c r="ALV2" s="471">
        <v>5035</v>
      </c>
      <c r="ALW2" s="471">
        <v>5040</v>
      </c>
      <c r="ALX2" s="471">
        <v>5045</v>
      </c>
      <c r="ALY2" s="471">
        <v>5050</v>
      </c>
      <c r="ALZ2" s="471">
        <v>5055</v>
      </c>
      <c r="AMA2" s="471">
        <v>5060</v>
      </c>
      <c r="AMB2" s="471">
        <v>5065</v>
      </c>
      <c r="AMC2" s="471">
        <v>5070</v>
      </c>
      <c r="AMD2" s="471">
        <v>5075</v>
      </c>
      <c r="AME2" s="471">
        <v>5080</v>
      </c>
      <c r="AMF2" s="471">
        <v>5085</v>
      </c>
      <c r="AMG2" s="471">
        <v>5090</v>
      </c>
      <c r="AMH2" s="471">
        <v>5095</v>
      </c>
      <c r="AMI2" s="471">
        <v>5100</v>
      </c>
      <c r="AMJ2" s="471">
        <v>5105</v>
      </c>
      <c r="AMK2" s="471">
        <v>5110</v>
      </c>
      <c r="AML2" s="471">
        <v>5115</v>
      </c>
      <c r="AMM2" s="471">
        <v>5120</v>
      </c>
      <c r="AMN2" s="471">
        <v>5125</v>
      </c>
      <c r="AMO2" s="471">
        <v>5130</v>
      </c>
      <c r="AMP2" s="471">
        <v>5135</v>
      </c>
      <c r="AMQ2" s="471">
        <v>5140</v>
      </c>
      <c r="AMR2" s="471">
        <v>5145</v>
      </c>
      <c r="AMS2" s="471">
        <v>5150</v>
      </c>
      <c r="AMT2" s="471">
        <v>5155</v>
      </c>
      <c r="AMU2" s="471">
        <v>5160</v>
      </c>
      <c r="AMV2" s="471">
        <v>5165</v>
      </c>
      <c r="AMW2" s="471">
        <v>5170</v>
      </c>
      <c r="AMX2" s="471">
        <v>5175</v>
      </c>
      <c r="AMY2" s="471">
        <v>5180</v>
      </c>
      <c r="AMZ2" s="471">
        <v>5185</v>
      </c>
      <c r="ANA2" s="471">
        <v>5190</v>
      </c>
      <c r="ANB2" s="471">
        <v>5195</v>
      </c>
      <c r="ANC2" s="471">
        <v>5200</v>
      </c>
      <c r="AND2" s="471">
        <v>5205</v>
      </c>
      <c r="ANE2" s="471">
        <v>5210</v>
      </c>
      <c r="ANF2" s="471">
        <v>5215</v>
      </c>
      <c r="ANG2" s="471">
        <v>5220</v>
      </c>
      <c r="ANH2" s="471">
        <v>5225</v>
      </c>
      <c r="ANI2" s="471">
        <v>5230</v>
      </c>
      <c r="ANJ2" s="471">
        <v>5235</v>
      </c>
      <c r="ANK2" s="471">
        <v>5240</v>
      </c>
      <c r="ANL2" s="471">
        <v>5245</v>
      </c>
      <c r="ANM2" s="471">
        <v>5250</v>
      </c>
      <c r="ANN2" s="471">
        <v>5255</v>
      </c>
      <c r="ANO2" s="471">
        <v>5260</v>
      </c>
      <c r="ANP2" s="471">
        <v>5265</v>
      </c>
      <c r="ANQ2" s="471">
        <v>5270</v>
      </c>
      <c r="ANR2" s="471">
        <v>5275</v>
      </c>
      <c r="ANS2" s="471">
        <v>5280</v>
      </c>
      <c r="ANT2" s="471">
        <v>5285</v>
      </c>
      <c r="ANU2" s="471">
        <v>5290</v>
      </c>
      <c r="ANV2" s="471">
        <v>5295</v>
      </c>
      <c r="ANW2" s="471">
        <v>5300</v>
      </c>
      <c r="ANX2" s="471">
        <v>5305</v>
      </c>
      <c r="ANY2" s="471">
        <v>5310</v>
      </c>
      <c r="ANZ2" s="471">
        <v>5315</v>
      </c>
      <c r="AOA2" s="471">
        <v>5320</v>
      </c>
      <c r="AOB2" s="471">
        <v>5325</v>
      </c>
      <c r="AOC2" s="471">
        <v>5330</v>
      </c>
      <c r="AOD2" s="471">
        <v>5335</v>
      </c>
      <c r="AOE2" s="471">
        <v>5340</v>
      </c>
      <c r="AOF2" s="471">
        <v>5345</v>
      </c>
      <c r="AOG2" s="471">
        <v>5350</v>
      </c>
      <c r="AOH2" s="471">
        <v>5355</v>
      </c>
      <c r="AOI2" s="471">
        <v>5360</v>
      </c>
      <c r="AOJ2" s="471">
        <v>5365</v>
      </c>
      <c r="AOK2" s="471">
        <v>5370</v>
      </c>
      <c r="AOL2" s="471">
        <v>5375</v>
      </c>
      <c r="AOM2" s="471">
        <v>5380</v>
      </c>
      <c r="AON2" s="471">
        <v>5385</v>
      </c>
      <c r="AOO2" s="471">
        <v>5390</v>
      </c>
      <c r="AOP2" s="471">
        <v>5395</v>
      </c>
      <c r="AOQ2" s="471">
        <v>5400</v>
      </c>
      <c r="AOR2" s="471">
        <v>5405</v>
      </c>
      <c r="AOS2" s="471">
        <v>5410</v>
      </c>
      <c r="AOT2" s="471">
        <v>5415</v>
      </c>
      <c r="AOU2" s="471">
        <v>5420</v>
      </c>
      <c r="AOV2" s="471">
        <v>5425</v>
      </c>
      <c r="AOW2" s="471">
        <v>5430</v>
      </c>
      <c r="AOX2" s="471">
        <v>5435</v>
      </c>
      <c r="AOY2" s="471">
        <v>5440</v>
      </c>
      <c r="AOZ2" s="471">
        <v>5445</v>
      </c>
      <c r="APA2" s="471">
        <v>5450</v>
      </c>
      <c r="APB2" s="471">
        <v>5455</v>
      </c>
      <c r="APC2" s="471">
        <v>5460</v>
      </c>
      <c r="APD2" s="471">
        <v>5465</v>
      </c>
      <c r="APE2" s="471">
        <v>5470</v>
      </c>
      <c r="APF2" s="471">
        <v>5475</v>
      </c>
      <c r="APG2" s="471">
        <v>5480</v>
      </c>
      <c r="APH2" s="471">
        <v>5485</v>
      </c>
      <c r="API2" s="471">
        <v>5490</v>
      </c>
      <c r="APJ2" s="471">
        <v>5495</v>
      </c>
      <c r="APK2" s="471">
        <v>5500</v>
      </c>
      <c r="APL2" s="471">
        <v>5505</v>
      </c>
      <c r="APM2" s="471">
        <v>5510</v>
      </c>
      <c r="APN2" s="471">
        <v>5515</v>
      </c>
      <c r="APO2" s="471">
        <v>5520</v>
      </c>
      <c r="APP2" s="471">
        <v>5525</v>
      </c>
      <c r="APQ2" s="471">
        <v>5530</v>
      </c>
      <c r="APR2" s="471">
        <v>5535</v>
      </c>
      <c r="APS2" s="471">
        <v>5540</v>
      </c>
      <c r="APT2" s="471">
        <v>5545</v>
      </c>
      <c r="APU2" s="471">
        <v>5550</v>
      </c>
      <c r="APV2" s="471">
        <v>5555</v>
      </c>
      <c r="APW2" s="471">
        <v>5560</v>
      </c>
      <c r="APX2" s="471">
        <v>5565</v>
      </c>
      <c r="APY2" s="471">
        <v>5570</v>
      </c>
      <c r="APZ2" s="471">
        <v>5575</v>
      </c>
      <c r="AQA2" s="471">
        <v>5580</v>
      </c>
      <c r="AQB2" s="471">
        <v>5585</v>
      </c>
      <c r="AQC2" s="471">
        <v>5590</v>
      </c>
      <c r="AQD2" s="471">
        <v>5595</v>
      </c>
      <c r="AQE2" s="471">
        <v>5600</v>
      </c>
      <c r="AQF2" s="471">
        <v>5605</v>
      </c>
      <c r="AQG2" s="471">
        <v>5610</v>
      </c>
      <c r="AQH2" s="471">
        <v>5615</v>
      </c>
      <c r="AQI2" s="471">
        <v>5620</v>
      </c>
      <c r="AQJ2" s="471">
        <v>5625</v>
      </c>
      <c r="AQK2" s="471">
        <v>5630</v>
      </c>
      <c r="AQL2" s="471">
        <v>5635</v>
      </c>
      <c r="AQM2" s="471">
        <v>5640</v>
      </c>
      <c r="AQN2" s="471">
        <v>5645</v>
      </c>
      <c r="AQO2" s="471">
        <v>5650</v>
      </c>
      <c r="AQP2" s="471">
        <v>5655</v>
      </c>
      <c r="AQQ2" s="471">
        <v>5660</v>
      </c>
      <c r="AQR2" s="471">
        <v>5665</v>
      </c>
      <c r="AQS2" s="471">
        <v>5670</v>
      </c>
      <c r="AQT2" s="471">
        <v>5675</v>
      </c>
      <c r="AQU2" s="471">
        <v>5680</v>
      </c>
      <c r="AQV2" s="471">
        <v>5685</v>
      </c>
      <c r="AQW2" s="471">
        <v>5690</v>
      </c>
      <c r="AQX2" s="471">
        <v>5695</v>
      </c>
      <c r="AQY2" s="471">
        <v>5700</v>
      </c>
      <c r="AQZ2" s="471">
        <v>5705</v>
      </c>
      <c r="ARA2" s="471">
        <v>5710</v>
      </c>
      <c r="ARB2" s="471">
        <v>5715</v>
      </c>
      <c r="ARC2" s="471">
        <v>5720</v>
      </c>
      <c r="ARD2" s="471">
        <v>5725</v>
      </c>
      <c r="ARE2" s="471">
        <v>5730</v>
      </c>
      <c r="ARF2" s="471">
        <v>5735</v>
      </c>
      <c r="ARG2" s="471">
        <v>5740</v>
      </c>
      <c r="ARH2" s="471">
        <v>5745</v>
      </c>
      <c r="ARI2" s="471">
        <v>5750</v>
      </c>
      <c r="ARJ2" s="471">
        <v>5755</v>
      </c>
      <c r="ARK2" s="471">
        <v>5760</v>
      </c>
      <c r="ARL2" s="471">
        <v>5765</v>
      </c>
      <c r="ARM2" s="471">
        <v>5770</v>
      </c>
      <c r="ARN2" s="471">
        <v>5775</v>
      </c>
      <c r="ARO2" s="471">
        <v>5780</v>
      </c>
      <c r="ARP2" s="471">
        <v>5785</v>
      </c>
      <c r="ARQ2" s="471">
        <v>5790</v>
      </c>
      <c r="ARR2" s="471">
        <v>5795</v>
      </c>
      <c r="ARS2" s="471">
        <v>5800</v>
      </c>
      <c r="ART2" s="471">
        <v>5805</v>
      </c>
      <c r="ARU2" s="471">
        <v>5810</v>
      </c>
      <c r="ARV2" s="471">
        <v>5815</v>
      </c>
      <c r="ARW2" s="471">
        <v>5820</v>
      </c>
      <c r="ARX2" s="471">
        <v>5825</v>
      </c>
      <c r="ARY2" s="471">
        <v>5830</v>
      </c>
      <c r="ARZ2" s="471">
        <v>5835</v>
      </c>
      <c r="ASA2" s="471">
        <v>5840</v>
      </c>
      <c r="ASB2" s="471">
        <v>5845</v>
      </c>
      <c r="ASC2" s="471">
        <v>5850</v>
      </c>
      <c r="ASD2" s="471">
        <v>5855</v>
      </c>
      <c r="ASE2" s="471">
        <v>5860</v>
      </c>
      <c r="ASF2" s="471">
        <v>5865</v>
      </c>
      <c r="ASG2" s="471">
        <v>5870</v>
      </c>
      <c r="ASH2" s="471">
        <v>5875</v>
      </c>
      <c r="ASI2" s="471">
        <v>5880</v>
      </c>
      <c r="ASJ2" s="471">
        <v>5885</v>
      </c>
      <c r="ASK2" s="471">
        <v>5890</v>
      </c>
      <c r="ASL2" s="471">
        <v>5895</v>
      </c>
      <c r="ASM2" s="471">
        <v>5900</v>
      </c>
      <c r="ASN2" s="471">
        <v>5905</v>
      </c>
      <c r="ASO2" s="471">
        <v>5910</v>
      </c>
      <c r="ASP2" s="471">
        <v>5915</v>
      </c>
      <c r="ASQ2" s="471">
        <v>5920</v>
      </c>
      <c r="ASR2" s="471">
        <v>5925</v>
      </c>
      <c r="ASS2" s="471">
        <v>5930</v>
      </c>
      <c r="AST2" s="471">
        <v>5935</v>
      </c>
      <c r="ASU2" s="471">
        <v>5940</v>
      </c>
      <c r="ASV2" s="471">
        <v>5945</v>
      </c>
      <c r="ASW2" s="471">
        <v>5950</v>
      </c>
      <c r="ASX2" s="471">
        <v>5955</v>
      </c>
      <c r="ASY2" s="471">
        <v>5960</v>
      </c>
      <c r="ASZ2" s="471">
        <v>5965</v>
      </c>
      <c r="ATA2" s="471">
        <v>5970</v>
      </c>
      <c r="ATB2" s="471">
        <v>5975</v>
      </c>
      <c r="ATC2" s="471">
        <v>5980</v>
      </c>
      <c r="ATD2" s="471">
        <v>5985</v>
      </c>
      <c r="ATE2" s="471">
        <v>5990</v>
      </c>
      <c r="ATF2" s="471">
        <v>5995</v>
      </c>
      <c r="ATG2" s="471">
        <v>6000</v>
      </c>
      <c r="ATH2" s="471">
        <v>6005</v>
      </c>
      <c r="ATI2" s="471">
        <v>6010</v>
      </c>
      <c r="ATJ2" s="471">
        <v>6015</v>
      </c>
      <c r="ATK2" s="471">
        <v>6020</v>
      </c>
      <c r="ATL2" s="471">
        <v>6025</v>
      </c>
      <c r="ATM2" s="471">
        <v>6030</v>
      </c>
      <c r="ATN2" s="471">
        <v>6035</v>
      </c>
      <c r="ATO2" s="471">
        <v>6040</v>
      </c>
      <c r="ATP2" s="471">
        <v>6045</v>
      </c>
      <c r="ATQ2" s="471">
        <v>6050</v>
      </c>
      <c r="ATR2" s="471">
        <v>6055</v>
      </c>
      <c r="ATS2" s="471">
        <v>6060</v>
      </c>
      <c r="ATT2" s="471">
        <v>6065</v>
      </c>
      <c r="ATU2" s="471">
        <v>6070</v>
      </c>
      <c r="ATV2" s="471">
        <v>6075</v>
      </c>
      <c r="ATW2" s="471">
        <v>6080</v>
      </c>
      <c r="ATX2" s="471">
        <v>6085</v>
      </c>
      <c r="ATY2" s="471">
        <v>6090</v>
      </c>
      <c r="ATZ2" s="471">
        <v>6095</v>
      </c>
      <c r="AUA2" s="471">
        <v>6100</v>
      </c>
      <c r="AUB2" s="471">
        <v>6105</v>
      </c>
      <c r="AUC2" s="471">
        <v>6110</v>
      </c>
      <c r="AUD2" s="471">
        <v>6115</v>
      </c>
      <c r="AUE2" s="471">
        <v>6120</v>
      </c>
      <c r="AUF2" s="471">
        <v>6125</v>
      </c>
      <c r="AUG2" s="471">
        <v>6130</v>
      </c>
      <c r="AUH2" s="471">
        <v>6135</v>
      </c>
      <c r="AUI2" s="471">
        <v>6140</v>
      </c>
      <c r="AUJ2" s="471">
        <v>6145</v>
      </c>
      <c r="AUK2" s="471">
        <v>6150</v>
      </c>
      <c r="AUL2" s="471">
        <v>6155</v>
      </c>
      <c r="AUM2" s="471">
        <v>6160</v>
      </c>
      <c r="AUN2" s="471">
        <v>6165</v>
      </c>
      <c r="AUO2" s="471">
        <v>6170</v>
      </c>
      <c r="AUP2" s="471">
        <v>6175</v>
      </c>
      <c r="AUQ2" s="471">
        <v>6180</v>
      </c>
      <c r="AUR2" s="471">
        <v>6185</v>
      </c>
      <c r="AUS2" s="471">
        <v>6190</v>
      </c>
      <c r="AUT2" s="471">
        <v>6195</v>
      </c>
      <c r="AUU2" s="471">
        <v>6200</v>
      </c>
      <c r="AUV2" s="471">
        <v>6205</v>
      </c>
      <c r="AUW2" s="471">
        <v>6210</v>
      </c>
      <c r="AUX2" s="471">
        <v>6215</v>
      </c>
      <c r="AUY2" s="471">
        <v>6220</v>
      </c>
      <c r="AUZ2" s="471">
        <v>6225</v>
      </c>
      <c r="AVA2" s="471">
        <v>6230</v>
      </c>
      <c r="AVB2" s="471">
        <v>6235</v>
      </c>
      <c r="AVC2" s="471">
        <v>6240</v>
      </c>
      <c r="AVD2" s="471">
        <v>6245</v>
      </c>
      <c r="AVE2" s="471">
        <v>6250</v>
      </c>
      <c r="AVF2" s="471">
        <v>6255</v>
      </c>
      <c r="AVG2" s="471">
        <v>6260</v>
      </c>
      <c r="AVH2" s="471">
        <v>6265</v>
      </c>
      <c r="AVI2" s="471">
        <v>6270</v>
      </c>
      <c r="AVJ2" s="471">
        <v>6275</v>
      </c>
      <c r="AVK2" s="471">
        <v>6280</v>
      </c>
      <c r="AVL2" s="471">
        <v>6285</v>
      </c>
      <c r="AVM2" s="471">
        <v>6290</v>
      </c>
      <c r="AVN2" s="471">
        <v>6295</v>
      </c>
      <c r="AVO2" s="471">
        <v>6300</v>
      </c>
      <c r="AVP2" s="471">
        <v>6305</v>
      </c>
      <c r="AVQ2" s="471">
        <v>6310</v>
      </c>
      <c r="AVR2" s="471">
        <v>6315</v>
      </c>
      <c r="AVS2" s="471">
        <v>6320</v>
      </c>
      <c r="AVT2" s="471">
        <v>6325</v>
      </c>
      <c r="AVU2" s="471">
        <v>6330</v>
      </c>
      <c r="AVV2" s="471">
        <v>6335</v>
      </c>
      <c r="AVW2" s="471">
        <v>6340</v>
      </c>
      <c r="AVX2" s="471">
        <v>6345</v>
      </c>
      <c r="AVY2" s="471">
        <v>6350</v>
      </c>
      <c r="AVZ2" s="471">
        <v>6355</v>
      </c>
      <c r="AWA2" s="471">
        <v>6360</v>
      </c>
      <c r="AWB2" s="471">
        <v>6365</v>
      </c>
      <c r="AWC2" s="471">
        <v>6370</v>
      </c>
      <c r="AWD2" s="471">
        <v>6375</v>
      </c>
      <c r="AWE2" s="471">
        <v>6380</v>
      </c>
      <c r="AWF2" s="471">
        <v>6385</v>
      </c>
      <c r="AWG2" s="471">
        <v>6390</v>
      </c>
      <c r="AWH2" s="471">
        <v>6395</v>
      </c>
      <c r="AWI2" s="471">
        <v>6400</v>
      </c>
      <c r="AWJ2" s="471">
        <v>6405</v>
      </c>
      <c r="AWK2" s="471">
        <v>6410</v>
      </c>
      <c r="AWL2" s="471">
        <v>6415</v>
      </c>
      <c r="AWM2" s="471">
        <v>6420</v>
      </c>
      <c r="AWN2" s="471">
        <v>6425</v>
      </c>
      <c r="AWO2" s="471">
        <v>6430</v>
      </c>
      <c r="AWP2" s="471">
        <v>6435</v>
      </c>
      <c r="AWQ2" s="471">
        <v>6440</v>
      </c>
      <c r="AWR2" s="471">
        <v>6445</v>
      </c>
      <c r="AWS2" s="471">
        <v>6450</v>
      </c>
      <c r="AWT2" s="471">
        <v>6455</v>
      </c>
      <c r="AWU2" s="471">
        <v>6460</v>
      </c>
      <c r="AWV2" s="471">
        <v>6465</v>
      </c>
      <c r="AWW2" s="471">
        <v>6470</v>
      </c>
      <c r="AWX2" s="471">
        <v>6475</v>
      </c>
      <c r="AWY2" s="471">
        <v>6480</v>
      </c>
      <c r="AWZ2" s="471">
        <v>6485</v>
      </c>
      <c r="AXA2" s="471">
        <v>6490</v>
      </c>
      <c r="AXB2" s="471">
        <v>6495</v>
      </c>
      <c r="AXC2" s="471">
        <v>6500</v>
      </c>
      <c r="AXD2" s="471">
        <v>6505</v>
      </c>
      <c r="AXE2" s="471">
        <v>6510</v>
      </c>
      <c r="AXF2" s="471">
        <v>6515</v>
      </c>
      <c r="AXG2" s="471">
        <v>6520</v>
      </c>
      <c r="AXH2" s="471">
        <v>6525</v>
      </c>
      <c r="AXI2" s="471">
        <v>6530</v>
      </c>
      <c r="AXJ2" s="471">
        <v>6535</v>
      </c>
      <c r="AXK2" s="471">
        <v>6540</v>
      </c>
      <c r="AXL2" s="471">
        <v>6545</v>
      </c>
      <c r="AXM2" s="471">
        <v>6550</v>
      </c>
      <c r="AXN2" s="471">
        <v>6555</v>
      </c>
      <c r="AXO2" s="471">
        <v>6560</v>
      </c>
      <c r="AXP2" s="471">
        <v>6565</v>
      </c>
      <c r="AXQ2" s="471">
        <v>6570</v>
      </c>
      <c r="AXR2" s="471">
        <v>6575</v>
      </c>
      <c r="AXS2" s="471">
        <v>6580</v>
      </c>
      <c r="AXT2" s="471">
        <v>6585</v>
      </c>
      <c r="AXU2" s="471">
        <v>6590</v>
      </c>
      <c r="AXV2" s="471">
        <v>6595</v>
      </c>
      <c r="AXW2" s="471">
        <v>6600</v>
      </c>
      <c r="AXX2" s="471">
        <v>6605</v>
      </c>
      <c r="AXY2" s="471">
        <v>6610</v>
      </c>
      <c r="AXZ2" s="471">
        <v>6615</v>
      </c>
      <c r="AYA2" s="471">
        <v>6620</v>
      </c>
      <c r="AYB2" s="471">
        <v>6625</v>
      </c>
      <c r="AYC2" s="471">
        <v>6630</v>
      </c>
      <c r="AYD2" s="471">
        <v>6635</v>
      </c>
      <c r="AYE2" s="471">
        <v>6640</v>
      </c>
      <c r="AYF2" s="471">
        <v>6645</v>
      </c>
      <c r="AYG2" s="471">
        <v>6650</v>
      </c>
      <c r="AYH2" s="471">
        <v>6655</v>
      </c>
      <c r="AYI2" s="471">
        <v>6660</v>
      </c>
      <c r="AYJ2" s="471">
        <v>6665</v>
      </c>
      <c r="AYK2" s="471">
        <v>6670</v>
      </c>
      <c r="AYL2" s="471">
        <v>6675</v>
      </c>
      <c r="AYM2" s="471">
        <v>6680</v>
      </c>
      <c r="AYN2" s="471">
        <v>6685</v>
      </c>
      <c r="AYO2" s="471">
        <v>6690</v>
      </c>
      <c r="AYP2" s="471">
        <v>6695</v>
      </c>
      <c r="AYQ2" s="471">
        <v>6700</v>
      </c>
      <c r="AYR2" s="471">
        <v>6705</v>
      </c>
      <c r="AYS2" s="471">
        <v>6710</v>
      </c>
      <c r="AYT2" s="471">
        <v>6715</v>
      </c>
      <c r="AYU2" s="471">
        <v>6720</v>
      </c>
      <c r="AYV2" s="471">
        <v>6725</v>
      </c>
      <c r="AYW2" s="471">
        <v>6730</v>
      </c>
      <c r="AYX2" s="471">
        <v>6735</v>
      </c>
      <c r="AYY2" s="471">
        <v>6740</v>
      </c>
      <c r="AYZ2" s="471">
        <v>6745</v>
      </c>
      <c r="AZA2" s="471">
        <v>6750</v>
      </c>
      <c r="AZB2" s="471">
        <v>6755</v>
      </c>
      <c r="AZC2" s="471">
        <v>6760</v>
      </c>
      <c r="AZD2" s="471">
        <v>6765</v>
      </c>
      <c r="AZE2" s="471">
        <v>6770</v>
      </c>
      <c r="AZF2" s="471">
        <v>6775</v>
      </c>
      <c r="AZG2" s="471">
        <v>6780</v>
      </c>
      <c r="AZH2" s="471">
        <v>6785</v>
      </c>
      <c r="AZI2" s="471">
        <v>6790</v>
      </c>
      <c r="AZJ2" s="471">
        <v>6795</v>
      </c>
      <c r="AZK2" s="471">
        <v>6800</v>
      </c>
      <c r="AZL2" s="471">
        <v>6805</v>
      </c>
      <c r="AZM2" s="471">
        <v>6810</v>
      </c>
      <c r="AZN2" s="471">
        <v>6815</v>
      </c>
      <c r="AZO2" s="471">
        <v>6820</v>
      </c>
      <c r="AZP2" s="471">
        <v>6825</v>
      </c>
      <c r="AZQ2" s="471">
        <v>6830</v>
      </c>
      <c r="AZR2" s="471">
        <v>6835</v>
      </c>
      <c r="AZS2" s="471">
        <v>6840</v>
      </c>
      <c r="AZT2" s="471">
        <v>6845</v>
      </c>
      <c r="AZU2" s="471">
        <v>6850</v>
      </c>
      <c r="AZV2" s="471">
        <v>6855</v>
      </c>
      <c r="AZW2" s="471">
        <v>6860</v>
      </c>
      <c r="AZX2" s="471">
        <v>6865</v>
      </c>
      <c r="AZY2" s="471">
        <v>6870</v>
      </c>
      <c r="AZZ2" s="471">
        <v>6875</v>
      </c>
      <c r="BAA2" s="471">
        <v>6880</v>
      </c>
      <c r="BAB2" s="471">
        <v>6885</v>
      </c>
      <c r="BAC2" s="471">
        <v>6890</v>
      </c>
      <c r="BAD2" s="471">
        <v>6895</v>
      </c>
      <c r="BAE2" s="471">
        <v>6900</v>
      </c>
      <c r="BAF2" s="471">
        <v>6905</v>
      </c>
      <c r="BAG2" s="471">
        <v>6910</v>
      </c>
      <c r="BAH2" s="471">
        <v>6915</v>
      </c>
      <c r="BAI2" s="471">
        <v>6920</v>
      </c>
      <c r="BAJ2" s="471">
        <v>6925</v>
      </c>
      <c r="BAK2" s="471">
        <v>6930</v>
      </c>
      <c r="BAL2" s="471">
        <v>6935</v>
      </c>
      <c r="BAM2" s="471">
        <v>6940</v>
      </c>
      <c r="BAN2" s="471">
        <v>6945</v>
      </c>
      <c r="BAO2" s="471">
        <v>6950</v>
      </c>
      <c r="BAP2" s="471">
        <v>6955</v>
      </c>
      <c r="BAQ2" s="471">
        <v>6960</v>
      </c>
      <c r="BAR2" s="471">
        <v>6965</v>
      </c>
      <c r="BAS2" s="471">
        <v>6970</v>
      </c>
      <c r="BAT2" s="471">
        <v>6975</v>
      </c>
      <c r="BAU2" s="471">
        <v>6980</v>
      </c>
      <c r="BAV2" s="471">
        <v>6985</v>
      </c>
      <c r="BAW2" s="471">
        <v>6990</v>
      </c>
      <c r="BAX2" s="471">
        <v>6995</v>
      </c>
      <c r="BAY2" s="471">
        <v>7000</v>
      </c>
      <c r="BAZ2" s="471">
        <v>7005</v>
      </c>
      <c r="BBA2" s="471">
        <v>7010</v>
      </c>
      <c r="BBB2" s="471">
        <v>7015</v>
      </c>
      <c r="BBC2" s="471">
        <v>7020</v>
      </c>
      <c r="BBD2" s="471">
        <v>7025</v>
      </c>
      <c r="BBE2" s="471">
        <v>7030</v>
      </c>
      <c r="BBF2" s="471">
        <v>7035</v>
      </c>
      <c r="BBG2" s="471">
        <v>7040</v>
      </c>
      <c r="BBH2" s="471">
        <v>7045</v>
      </c>
      <c r="BBI2" s="471">
        <v>7050</v>
      </c>
      <c r="BBJ2" s="471">
        <v>7055</v>
      </c>
      <c r="BBK2" s="471">
        <v>7060</v>
      </c>
      <c r="BBL2" s="471">
        <v>7065</v>
      </c>
      <c r="BBM2" s="471">
        <v>7070</v>
      </c>
      <c r="BBN2" s="471">
        <v>7075</v>
      </c>
      <c r="BBO2" s="471">
        <v>7080</v>
      </c>
      <c r="BBP2" s="471">
        <v>7085</v>
      </c>
      <c r="BBQ2" s="471">
        <v>7090</v>
      </c>
      <c r="BBR2" s="471">
        <v>7095</v>
      </c>
      <c r="BBS2" s="471">
        <v>7100</v>
      </c>
      <c r="BBT2" s="471">
        <v>7105</v>
      </c>
      <c r="BBU2" s="471">
        <v>7110</v>
      </c>
      <c r="BBV2" s="471">
        <v>7115</v>
      </c>
      <c r="BBW2" s="471">
        <v>7120</v>
      </c>
      <c r="BBX2" s="471">
        <v>7125</v>
      </c>
      <c r="BBY2" s="471">
        <v>7130</v>
      </c>
      <c r="BBZ2" s="471">
        <v>7135</v>
      </c>
      <c r="BCA2" s="471">
        <v>7140</v>
      </c>
      <c r="BCB2" s="471">
        <v>7145</v>
      </c>
      <c r="BCC2" s="471">
        <v>7150</v>
      </c>
      <c r="BCD2" s="471">
        <v>7155</v>
      </c>
      <c r="BCE2" s="471">
        <v>7160</v>
      </c>
      <c r="BCF2" s="471">
        <v>7165</v>
      </c>
      <c r="BCG2" s="471">
        <v>7170</v>
      </c>
      <c r="BCH2" s="471">
        <v>7175</v>
      </c>
      <c r="BCI2" s="471">
        <v>7180</v>
      </c>
      <c r="BCJ2" s="471">
        <v>7185</v>
      </c>
      <c r="BCK2" s="471">
        <v>7190</v>
      </c>
      <c r="BCL2" s="471">
        <v>7195</v>
      </c>
      <c r="BCM2" s="471">
        <v>7200</v>
      </c>
      <c r="BCN2" s="471">
        <v>7205</v>
      </c>
      <c r="BCO2" s="471">
        <v>7210</v>
      </c>
      <c r="BCP2" s="471">
        <v>7215</v>
      </c>
      <c r="BCQ2" s="471">
        <v>7220</v>
      </c>
      <c r="BCR2" s="471">
        <v>7225</v>
      </c>
      <c r="BCS2" s="471">
        <v>7230</v>
      </c>
      <c r="BCT2" s="471">
        <v>7235</v>
      </c>
      <c r="BCU2" s="471">
        <v>7240</v>
      </c>
      <c r="BCV2" s="471">
        <v>7245</v>
      </c>
      <c r="BCW2" s="471">
        <v>7250</v>
      </c>
      <c r="BCX2" s="471">
        <v>7255</v>
      </c>
      <c r="BCY2" s="471">
        <v>7260</v>
      </c>
      <c r="BCZ2" s="471">
        <v>7265</v>
      </c>
      <c r="BDA2" s="471">
        <v>7270</v>
      </c>
      <c r="BDB2" s="471">
        <v>7275</v>
      </c>
      <c r="BDC2" s="471">
        <v>7280</v>
      </c>
      <c r="BDD2" s="471">
        <v>7285</v>
      </c>
      <c r="BDE2" s="471">
        <v>7290</v>
      </c>
      <c r="BDF2" s="471">
        <v>7295</v>
      </c>
      <c r="BDG2" s="471">
        <v>7300</v>
      </c>
      <c r="BDH2" s="471">
        <v>7305</v>
      </c>
      <c r="BDI2" s="471">
        <v>7310</v>
      </c>
      <c r="BDJ2" s="471">
        <v>7315</v>
      </c>
      <c r="BDK2" s="471">
        <v>7320</v>
      </c>
      <c r="BDL2" s="471">
        <v>7325</v>
      </c>
      <c r="BDM2" s="471">
        <v>7330</v>
      </c>
      <c r="BDN2" s="471">
        <v>7335</v>
      </c>
      <c r="BDO2" s="471">
        <v>7340</v>
      </c>
      <c r="BDP2" s="471">
        <v>7345</v>
      </c>
      <c r="BDQ2" s="471">
        <v>7350</v>
      </c>
      <c r="BDR2" s="471">
        <v>7355</v>
      </c>
      <c r="BDS2" s="471">
        <v>7360</v>
      </c>
      <c r="BDT2" s="471">
        <v>7365</v>
      </c>
      <c r="BDU2" s="471">
        <v>7370</v>
      </c>
      <c r="BDV2" s="471">
        <v>7375</v>
      </c>
      <c r="BDW2" s="471">
        <v>7380</v>
      </c>
      <c r="BDX2" s="471">
        <v>7385</v>
      </c>
      <c r="BDY2" s="471">
        <v>7390</v>
      </c>
      <c r="BDZ2" s="471">
        <v>7395</v>
      </c>
      <c r="BEA2" s="471">
        <v>7400</v>
      </c>
      <c r="BEB2" s="471">
        <v>7405</v>
      </c>
      <c r="BEC2" s="471">
        <v>7410</v>
      </c>
      <c r="BED2" s="471">
        <v>7415</v>
      </c>
      <c r="BEE2" s="471">
        <v>7420</v>
      </c>
      <c r="BEF2" s="471">
        <v>7425</v>
      </c>
      <c r="BEG2" s="471">
        <v>7430</v>
      </c>
      <c r="BEH2" s="471">
        <v>7435</v>
      </c>
      <c r="BEI2" s="471">
        <v>7440</v>
      </c>
      <c r="BEJ2" s="471">
        <v>7445</v>
      </c>
      <c r="BEK2" s="471">
        <v>7450</v>
      </c>
      <c r="BEL2" s="471">
        <v>7455</v>
      </c>
      <c r="BEM2" s="471">
        <v>7460</v>
      </c>
      <c r="BEN2" s="471">
        <v>7465</v>
      </c>
      <c r="BEO2" s="471">
        <v>7470</v>
      </c>
      <c r="BEP2" s="471">
        <v>7475</v>
      </c>
      <c r="BEQ2" s="471">
        <v>7480</v>
      </c>
      <c r="BER2" s="471">
        <v>7485</v>
      </c>
      <c r="BES2" s="471">
        <v>7490</v>
      </c>
      <c r="BET2" s="471">
        <v>7495</v>
      </c>
      <c r="BEU2" s="471">
        <v>7500</v>
      </c>
    </row>
    <row r="3" spans="1:1503" s="471" customFormat="1" x14ac:dyDescent="0.25">
      <c r="A3" s="471" t="s">
        <v>1126</v>
      </c>
      <c r="C3" s="471">
        <f>D3*D3/E3</f>
        <v>89017.031322751558</v>
      </c>
      <c r="D3" s="471">
        <v>46440.895661698596</v>
      </c>
      <c r="E3" s="471">
        <v>24228.585898814817</v>
      </c>
      <c r="F3" s="471">
        <v>16852.952308711312</v>
      </c>
      <c r="G3" s="471">
        <v>13163.13560167554</v>
      </c>
      <c r="H3" s="471">
        <v>10948.003098524559</v>
      </c>
      <c r="I3" s="471">
        <v>9470.3654660319989</v>
      </c>
      <c r="J3" s="471">
        <v>8414.2312610225472</v>
      </c>
      <c r="K3" s="471">
        <v>7621.5810454679886</v>
      </c>
      <c r="L3" s="471">
        <v>7004.614203971757</v>
      </c>
      <c r="M3" s="471">
        <v>6510.6436667197913</v>
      </c>
      <c r="N3" s="471">
        <v>6106.1373007957245</v>
      </c>
      <c r="O3" s="471">
        <v>5768.7378326745484</v>
      </c>
      <c r="P3" s="471">
        <v>5482.9654924966571</v>
      </c>
      <c r="Q3" s="471">
        <v>5237.6062360558853</v>
      </c>
      <c r="R3" s="471">
        <v>5025.1153676907043</v>
      </c>
      <c r="S3" s="471">
        <v>4838.9671721191753</v>
      </c>
      <c r="T3" s="471">
        <v>4674.483685754295</v>
      </c>
      <c r="U3" s="471">
        <v>4528.2877772718584</v>
      </c>
      <c r="V3" s="471">
        <v>4397.3015854933137</v>
      </c>
      <c r="W3" s="471">
        <v>4279.2266313220725</v>
      </c>
      <c r="X3" s="471">
        <v>4172.1235315234981</v>
      </c>
      <c r="Y3" s="471">
        <v>4074.5455743085613</v>
      </c>
      <c r="Z3" s="471">
        <v>3985.2983055124832</v>
      </c>
      <c r="AA3" s="471">
        <v>3903.2856871932972</v>
      </c>
      <c r="AB3" s="471">
        <v>3827.7028292761206</v>
      </c>
      <c r="AC3" s="471">
        <v>3757.8083693671892</v>
      </c>
      <c r="AD3" s="471">
        <v>3692.970727620564</v>
      </c>
      <c r="AE3" s="471">
        <v>3632.6485087752926</v>
      </c>
      <c r="AF3" s="471">
        <v>3576.3749580100689</v>
      </c>
      <c r="AG3" s="471">
        <v>3523.7455248944511</v>
      </c>
      <c r="AH3" s="471">
        <v>3474.4078337374426</v>
      </c>
      <c r="AI3" s="471">
        <v>3428.0535340329252</v>
      </c>
      <c r="AJ3" s="471">
        <v>3384.4116322701457</v>
      </c>
      <c r="AK3" s="471">
        <v>3343.243000182099</v>
      </c>
      <c r="AL3" s="471">
        <v>3304.3358241913329</v>
      </c>
      <c r="AM3" s="471">
        <v>3267.5018130798089</v>
      </c>
      <c r="AN3" s="471">
        <v>3232.5730204648512</v>
      </c>
      <c r="AO3" s="471">
        <v>3199.3991688513452</v>
      </c>
      <c r="AP3" s="471">
        <v>3167.8453852530538</v>
      </c>
      <c r="AQ3" s="471">
        <v>3137.7902763741722</v>
      </c>
      <c r="AR3" s="471">
        <v>3109.0945596073752</v>
      </c>
      <c r="AS3" s="471">
        <v>3081.670678091476</v>
      </c>
      <c r="AT3" s="471">
        <v>3055.4490995045367</v>
      </c>
      <c r="AU3" s="471">
        <v>3030.3479280233314</v>
      </c>
      <c r="AV3" s="471">
        <v>3006.2925430674636</v>
      </c>
      <c r="AW3" s="471">
        <v>2983.2148088440672</v>
      </c>
      <c r="AX3" s="471">
        <v>2961.0523847700638</v>
      </c>
      <c r="AY3" s="471">
        <v>2939.7481220642926</v>
      </c>
      <c r="AZ3" s="471">
        <v>2919.2495342025568</v>
      </c>
      <c r="BA3" s="471">
        <v>2899.5083308974076</v>
      </c>
      <c r="BB3" s="471">
        <v>2901.9469236872724</v>
      </c>
      <c r="BC3" s="471">
        <v>2883.1775696268487</v>
      </c>
      <c r="BD3" s="471">
        <v>2881.3577302399235</v>
      </c>
      <c r="BE3" s="471">
        <v>2863.5492593928466</v>
      </c>
      <c r="BF3" s="471">
        <v>2846.331694565305</v>
      </c>
      <c r="BG3" s="471">
        <v>2829.6734135614606</v>
      </c>
      <c r="BH3" s="471">
        <v>2813.5450118246599</v>
      </c>
      <c r="BI3" s="471">
        <v>2797.9191113495299</v>
      </c>
      <c r="BJ3" s="471">
        <v>2782.770189020041</v>
      </c>
      <c r="BK3" s="471">
        <v>2768.0744221078266</v>
      </c>
      <c r="BL3" s="471">
        <v>2753.809548962055</v>
      </c>
      <c r="BM3" s="471">
        <v>2739.9547431761684</v>
      </c>
      <c r="BN3" s="471">
        <v>2726.4904997344606</v>
      </c>
      <c r="BO3" s="471">
        <v>2713.3985318285827</v>
      </c>
      <c r="BP3" s="471">
        <v>2700.6616771952017</v>
      </c>
      <c r="BQ3" s="471">
        <v>2688.2638129653142</v>
      </c>
      <c r="BR3" s="471">
        <v>2676.1897781361631</v>
      </c>
      <c r="BS3" s="471">
        <v>2664.4253028813309</v>
      </c>
      <c r="BT3" s="471">
        <v>2656.7077828670431</v>
      </c>
      <c r="BU3" s="471">
        <v>2645.3138026897673</v>
      </c>
      <c r="BV3" s="471">
        <v>2634.1928148234788</v>
      </c>
      <c r="BW3" s="471">
        <v>2623.3334582703737</v>
      </c>
      <c r="BX3" s="471">
        <v>2612.7249940861097</v>
      </c>
      <c r="BY3" s="471">
        <v>2602.3572633711674</v>
      </c>
      <c r="BZ3" s="471">
        <v>2592.2206486216005</v>
      </c>
      <c r="CA3" s="471">
        <v>2582.306038129846</v>
      </c>
      <c r="CB3" s="471">
        <v>2572.6047931583789</v>
      </c>
      <c r="CC3" s="471">
        <v>2563.1087176374622</v>
      </c>
      <c r="CD3" s="471">
        <v>2553.8100301634186</v>
      </c>
      <c r="CE3" s="471">
        <v>2544.7013380961571</v>
      </c>
      <c r="CF3" s="471">
        <v>2535.7756135746376</v>
      </c>
      <c r="CG3" s="471">
        <v>2527.0261712865681</v>
      </c>
      <c r="CH3" s="471">
        <v>2518.4466478444419</v>
      </c>
      <c r="CI3" s="471">
        <v>2510.030982634114</v>
      </c>
      <c r="CJ3" s="471">
        <v>2501.773400014657</v>
      </c>
      <c r="CK3" s="471">
        <v>2493.6683927595809</v>
      </c>
      <c r="CL3" s="471">
        <v>2485.7107066395351</v>
      </c>
      <c r="CM3" s="471">
        <v>2477.8953260557546</v>
      </c>
      <c r="CN3" s="471">
        <v>2470.2174606416047</v>
      </c>
      <c r="CO3" s="471">
        <v>2462.6725327569839</v>
      </c>
      <c r="CP3" s="471">
        <v>2455.2561658069053</v>
      </c>
      <c r="CQ3" s="471">
        <v>2447.9641733215708</v>
      </c>
      <c r="CR3" s="471">
        <v>2440.7925487406578</v>
      </c>
      <c r="CS3" s="471">
        <v>2433.737455849363</v>
      </c>
      <c r="CT3" s="471">
        <v>2426.7952198182497</v>
      </c>
      <c r="CU3" s="471">
        <v>2419.9623188028104</v>
      </c>
      <c r="CV3" s="471">
        <v>2413.2353760624437</v>
      </c>
      <c r="CW3" s="471">
        <v>2406.6111525617025</v>
      </c>
      <c r="CX3" s="471">
        <v>2404.0798240777403</v>
      </c>
      <c r="CY3" s="471">
        <v>2399.2345510947343</v>
      </c>
      <c r="CZ3" s="471">
        <v>2389.5975439081008</v>
      </c>
      <c r="DA3" s="471">
        <v>2385.4235004823681</v>
      </c>
      <c r="DB3" s="471">
        <v>2381.3288880890696</v>
      </c>
      <c r="DC3" s="471">
        <v>2377.3114191642562</v>
      </c>
      <c r="DD3" s="471">
        <v>2373.3688932010054</v>
      </c>
      <c r="DE3" s="471">
        <v>2383.4426743269746</v>
      </c>
      <c r="DF3" s="471">
        <v>2379.5134477935003</v>
      </c>
      <c r="DG3" s="471">
        <v>2375.655458344555</v>
      </c>
      <c r="DH3" s="471">
        <v>2371.8667484737975</v>
      </c>
      <c r="DI3" s="471">
        <v>2368.1454317855719</v>
      </c>
      <c r="DJ3" s="471">
        <v>2364.4896897939616</v>
      </c>
      <c r="DK3" s="471">
        <v>2360.8977688932341</v>
      </c>
      <c r="DL3" s="471">
        <v>2357.3679774890838</v>
      </c>
      <c r="DM3" s="471">
        <v>2353.8986832807514</v>
      </c>
      <c r="DN3" s="471">
        <v>2350.4883106848929</v>
      </c>
      <c r="DO3" s="471">
        <v>2347.1353383926134</v>
      </c>
      <c r="DP3" s="471">
        <v>2343.8382970517232</v>
      </c>
      <c r="DQ3" s="471">
        <v>2340.5957670667722</v>
      </c>
      <c r="DR3" s="471">
        <v>2337.4037147487834</v>
      </c>
      <c r="DS3" s="471">
        <v>2334.2242610932831</v>
      </c>
      <c r="DT3" s="471">
        <v>2331.0960303427355</v>
      </c>
      <c r="DU3" s="471">
        <v>2328.0177650312871</v>
      </c>
      <c r="DV3" s="471">
        <v>2324.9882485434055</v>
      </c>
      <c r="DW3" s="471">
        <v>2322.0051264699864</v>
      </c>
      <c r="DX3" s="471">
        <v>2319.0310328196788</v>
      </c>
      <c r="DY3" s="471">
        <v>2316.1028795632219</v>
      </c>
      <c r="DZ3" s="471">
        <v>2313.2195833287633</v>
      </c>
      <c r="EA3" s="471">
        <v>2310.3800945640651</v>
      </c>
      <c r="EB3" s="471">
        <v>2307.5833962266347</v>
      </c>
      <c r="EC3" s="471">
        <v>2304.8285025342702</v>
      </c>
      <c r="ED3" s="471">
        <v>2302.1144577728214</v>
      </c>
      <c r="EE3" s="471">
        <v>2299.4403351580904</v>
      </c>
      <c r="EF3" s="471">
        <v>2296.8052357490537</v>
      </c>
      <c r="EG3" s="471">
        <v>2294.2082874097309</v>
      </c>
      <c r="EH3" s="471">
        <v>2291.6486438171478</v>
      </c>
      <c r="EI3" s="471">
        <v>2289.1254835130521</v>
      </c>
      <c r="EJ3" s="471">
        <v>2286.638008997134</v>
      </c>
      <c r="EK3" s="471">
        <v>2284.3810935511315</v>
      </c>
      <c r="EL3" s="471">
        <v>2282.1899713274397</v>
      </c>
      <c r="EM3" s="471">
        <v>2280.0327232074715</v>
      </c>
      <c r="EN3" s="471">
        <v>2277.9086297344847</v>
      </c>
      <c r="EO3" s="471">
        <v>2275.8169916958259</v>
      </c>
      <c r="EP3" s="471">
        <v>2273.7571294156355</v>
      </c>
      <c r="EQ3" s="471">
        <v>2271.7283820770162</v>
      </c>
      <c r="ER3" s="471">
        <v>2269.7301070722242</v>
      </c>
      <c r="ES3" s="471">
        <v>2267.7616793795542</v>
      </c>
      <c r="ET3" s="471">
        <v>2265.8224909656442</v>
      </c>
      <c r="EU3" s="471">
        <v>2263.9119502119929</v>
      </c>
      <c r="EV3" s="471">
        <v>2262.0294813645551</v>
      </c>
      <c r="EW3" s="471">
        <v>2260.174524005351</v>
      </c>
      <c r="EX3" s="471">
        <v>2258.3465325450497</v>
      </c>
      <c r="EY3" s="471">
        <v>2256.5449757355655</v>
      </c>
      <c r="EZ3" s="471">
        <v>2254.7693362017749</v>
      </c>
      <c r="FA3" s="471">
        <v>2253.0191099914437</v>
      </c>
      <c r="FB3" s="471">
        <v>2251.2938061425912</v>
      </c>
      <c r="FC3" s="471">
        <v>2249.5929462674571</v>
      </c>
      <c r="FD3" s="471">
        <v>2247.9160641523886</v>
      </c>
      <c r="FE3" s="471">
        <v>2246.2627053728806</v>
      </c>
      <c r="FF3" s="471">
        <v>2244.6324269231563</v>
      </c>
      <c r="FG3" s="471">
        <v>2243.0247968596282</v>
      </c>
      <c r="FH3" s="471">
        <v>2241.439393957623</v>
      </c>
      <c r="FI3" s="471">
        <v>2239.8758073808312</v>
      </c>
      <c r="FJ3" s="471">
        <v>2238.3336363629023</v>
      </c>
      <c r="FK3" s="471">
        <v>2236.8124899006912</v>
      </c>
      <c r="FL3" s="471">
        <v>2235.3119864586479</v>
      </c>
      <c r="FM3" s="471">
        <v>2233.8317536838849</v>
      </c>
      <c r="FN3" s="471">
        <v>2232.3714281314801</v>
      </c>
      <c r="FO3" s="471">
        <v>2230.930654999579</v>
      </c>
      <c r="FP3" s="471">
        <v>2229.5090878738906</v>
      </c>
      <c r="FQ3" s="471">
        <v>2228.1063884812165</v>
      </c>
      <c r="FR3" s="471">
        <v>2226.7222264515963</v>
      </c>
      <c r="FS3" s="471">
        <v>2225.3562790887613</v>
      </c>
      <c r="FT3" s="471">
        <v>2224.0082311485394</v>
      </c>
      <c r="FU3" s="471">
        <v>2222.6777746248968</v>
      </c>
      <c r="FV3" s="471">
        <v>2221.3646085433147</v>
      </c>
      <c r="FW3" s="471">
        <v>2220.0684387611927</v>
      </c>
      <c r="FX3" s="471">
        <v>2218.7889777750329</v>
      </c>
      <c r="FY3" s="471">
        <v>2217.5259445341017</v>
      </c>
      <c r="FZ3" s="471">
        <v>2216.2790642603463</v>
      </c>
      <c r="GA3" s="471">
        <v>2215.0480682742991</v>
      </c>
      <c r="GB3" s="471">
        <v>2213.832693826761</v>
      </c>
      <c r="GC3" s="471">
        <v>2212.6326839360199</v>
      </c>
      <c r="GD3" s="471">
        <v>2211.447787230406</v>
      </c>
      <c r="GE3" s="471">
        <v>2210.2777577959891</v>
      </c>
      <c r="GF3" s="471">
        <v>2209.1223550291838</v>
      </c>
      <c r="GG3" s="471">
        <v>2207.9813434941402</v>
      </c>
      <c r="GH3" s="471">
        <v>2206.8544927846824</v>
      </c>
      <c r="GI3" s="471">
        <v>2205.7415773906641</v>
      </c>
      <c r="GJ3" s="471">
        <v>2204.6423765685604</v>
      </c>
      <c r="GK3" s="471">
        <v>2203.5566742161373</v>
      </c>
      <c r="GL3" s="471">
        <v>2202.4842587510607</v>
      </c>
      <c r="GM3" s="471">
        <v>2201.4249229932984</v>
      </c>
      <c r="GN3" s="471">
        <v>2200.3784640511772</v>
      </c>
      <c r="GO3" s="471">
        <v>2199.3446832109521</v>
      </c>
      <c r="GP3" s="471">
        <v>2198.3233858297754</v>
      </c>
      <c r="GQ3" s="471">
        <v>2197.3143812319513</v>
      </c>
      <c r="GR3" s="471">
        <v>2197.3436917011818</v>
      </c>
      <c r="GS3" s="471">
        <v>2196.353533137396</v>
      </c>
      <c r="GT3" s="471">
        <v>2195.3751702310724</v>
      </c>
      <c r="GU3" s="471">
        <v>2194.4084264177104</v>
      </c>
      <c r="GV3" s="471">
        <v>2193.453128641936</v>
      </c>
      <c r="GW3" s="471">
        <v>2192.5091072707096</v>
      </c>
      <c r="GX3" s="471">
        <v>2040.7352922627997</v>
      </c>
      <c r="GY3" s="471">
        <v>2040.5903847485908</v>
      </c>
      <c r="GZ3" s="471">
        <v>2040.4562644085945</v>
      </c>
      <c r="HA3" s="471">
        <v>2040.3327744818187</v>
      </c>
      <c r="HB3" s="471">
        <v>2040.2197612324449</v>
      </c>
      <c r="HC3" s="471">
        <v>2040.1170738771702</v>
      </c>
      <c r="HD3" s="471">
        <v>2040.0245645146454</v>
      </c>
      <c r="HE3" s="471">
        <v>2039.9420880569146</v>
      </c>
      <c r="HF3" s="471">
        <v>2039.8695021628137</v>
      </c>
      <c r="HG3" s="471">
        <v>2039.806667173249</v>
      </c>
      <c r="HH3" s="471">
        <v>2039.7534460482943</v>
      </c>
      <c r="HI3" s="471">
        <v>2039.7097043060553</v>
      </c>
      <c r="HJ3" s="471">
        <v>2039.6753099632365</v>
      </c>
      <c r="HK3" s="471">
        <v>2039.6501334773561</v>
      </c>
      <c r="HL3" s="471">
        <v>2039.6340476905618</v>
      </c>
      <c r="HM3" s="471">
        <v>2039.6269277749911</v>
      </c>
      <c r="HN3" s="471">
        <v>2039.6286511796206</v>
      </c>
      <c r="HO3" s="471">
        <v>2039.6390975785721</v>
      </c>
      <c r="HP3" s="471">
        <v>2039.658148820826</v>
      </c>
      <c r="HQ3" s="471">
        <v>2039.6856888812677</v>
      </c>
      <c r="HR3" s="471">
        <v>2039.7216038130823</v>
      </c>
      <c r="HS3" s="471">
        <v>2039.7657817014037</v>
      </c>
      <c r="HT3" s="471">
        <v>2039.818112618208</v>
      </c>
      <c r="HU3" s="471">
        <v>2039.8784885783887</v>
      </c>
      <c r="HV3" s="471">
        <v>2039.9468034970173</v>
      </c>
      <c r="HW3" s="471">
        <v>2040.0229531476991</v>
      </c>
      <c r="HX3" s="471">
        <v>2038.7643600316437</v>
      </c>
      <c r="HY3" s="471">
        <v>2038.8593684780703</v>
      </c>
      <c r="HZ3" s="471">
        <v>2038.9618795069659</v>
      </c>
      <c r="IA3" s="471">
        <v>2039.071796321675</v>
      </c>
      <c r="IB3" s="471">
        <v>2039.1890237849325</v>
      </c>
      <c r="IC3" s="471">
        <v>2039.3134683834492</v>
      </c>
      <c r="ID3" s="471">
        <v>2039.4450381933807</v>
      </c>
      <c r="IE3" s="471">
        <v>2039.5836428466973</v>
      </c>
      <c r="IF3" s="471">
        <v>2039.7291934983914</v>
      </c>
      <c r="IG3" s="471">
        <v>2039.8816027945104</v>
      </c>
      <c r="IH3" s="471">
        <v>2040.0407848409948</v>
      </c>
      <c r="II3" s="471">
        <v>2040.2066551732999</v>
      </c>
      <c r="IJ3" s="471">
        <v>2040.3791307267566</v>
      </c>
      <c r="IK3" s="471">
        <v>2040.5581298076893</v>
      </c>
      <c r="IL3" s="471">
        <v>2040.7317271682382</v>
      </c>
      <c r="IM3" s="471">
        <v>2040.9033624372939</v>
      </c>
      <c r="IN3" s="471">
        <v>2041.0814487626351</v>
      </c>
      <c r="IO3" s="471">
        <v>2041.2659076514756</v>
      </c>
      <c r="IP3" s="471">
        <v>2041.4566618803624</v>
      </c>
      <c r="IQ3" s="471">
        <v>2041.6536354696054</v>
      </c>
      <c r="IR3" s="471">
        <v>2041.8567536583341</v>
      </c>
      <c r="IS3" s="471">
        <v>2042.0659428801391</v>
      </c>
      <c r="IT3" s="471">
        <v>2042.2811307393058</v>
      </c>
      <c r="IU3" s="471">
        <v>2042.5022459876102</v>
      </c>
      <c r="IV3" s="471">
        <v>2042.7292185016595</v>
      </c>
      <c r="IW3" s="471">
        <v>2042.9619792607718</v>
      </c>
      <c r="IX3" s="471">
        <v>2043.2004603253893</v>
      </c>
      <c r="IY3" s="471">
        <v>2043.4445948159632</v>
      </c>
      <c r="IZ3" s="471">
        <v>2043.6943168923676</v>
      </c>
      <c r="JA3" s="471">
        <v>2043.9495617337718</v>
      </c>
      <c r="JB3" s="471">
        <v>2044.2102655189774</v>
      </c>
      <c r="JC3" s="471">
        <v>2044.4763654072244</v>
      </c>
      <c r="JD3" s="471">
        <v>2044.7477995194185</v>
      </c>
      <c r="JE3" s="471">
        <v>2045.0245069198008</v>
      </c>
      <c r="JF3" s="471">
        <v>2045.3064275980373</v>
      </c>
      <c r="JG3" s="471">
        <v>2045.5935024517007</v>
      </c>
      <c r="JH3" s="471">
        <v>2053.3876591877279</v>
      </c>
      <c r="JI3" s="471">
        <v>2053.6566656768541</v>
      </c>
      <c r="JJ3" s="471">
        <v>2053.9308655704735</v>
      </c>
      <c r="JK3" s="471">
        <v>2054.210200865658</v>
      </c>
      <c r="JL3" s="471">
        <v>2054.4946144207452</v>
      </c>
      <c r="JM3" s="471">
        <v>2053.6444346253511</v>
      </c>
      <c r="JN3" s="471">
        <v>2053.9413523003554</v>
      </c>
      <c r="JO3" s="471">
        <v>2054.2431633450497</v>
      </c>
      <c r="JP3" s="471">
        <v>2054.5498141099001</v>
      </c>
      <c r="JQ3" s="471">
        <v>2054.8612517274464</v>
      </c>
      <c r="JR3" s="471">
        <v>2055.1774240981031</v>
      </c>
      <c r="JS3" s="471">
        <v>2055.498279876258</v>
      </c>
      <c r="JT3" s="471">
        <v>2055.8237684566802</v>
      </c>
      <c r="JU3" s="471">
        <v>2056.1538399612109</v>
      </c>
      <c r="JV3" s="471">
        <v>2056.4884452257538</v>
      </c>
      <c r="JW3" s="471">
        <v>2056.8275357875327</v>
      </c>
      <c r="JX3" s="471">
        <v>2057.1710638726299</v>
      </c>
      <c r="JY3" s="471">
        <v>2057.5189823837727</v>
      </c>
      <c r="JZ3" s="471">
        <v>2057.8712448884116</v>
      </c>
      <c r="KA3" s="471">
        <v>2058.2278056070099</v>
      </c>
      <c r="KB3" s="471">
        <v>2058.5886194016066</v>
      </c>
      <c r="KC3" s="471">
        <v>2058.953641764615</v>
      </c>
      <c r="KD3" s="471">
        <v>2059.3228288078458</v>
      </c>
      <c r="KE3" s="471">
        <v>2059.696137251769</v>
      </c>
      <c r="KF3" s="471">
        <v>2060.0735244149937</v>
      </c>
      <c r="KG3" s="471">
        <v>2060.4549482039592</v>
      </c>
      <c r="KH3" s="471">
        <v>2060.84036710286</v>
      </c>
      <c r="KI3" s="471">
        <v>2061.2297401637484</v>
      </c>
      <c r="KJ3" s="471">
        <v>2061.6230269968632</v>
      </c>
      <c r="KK3" s="471">
        <v>2062.0201877611407</v>
      </c>
      <c r="KL3" s="471">
        <v>2062.9991250642788</v>
      </c>
      <c r="KM3" s="471">
        <v>2063.4019638097861</v>
      </c>
      <c r="KN3" s="471">
        <v>2063.8085733116977</v>
      </c>
      <c r="KO3" s="471">
        <v>2064.218915700344</v>
      </c>
      <c r="KP3" s="471">
        <v>2064.6329536119183</v>
      </c>
      <c r="KQ3" s="471">
        <v>2065.0506501800419</v>
      </c>
      <c r="KR3" s="471">
        <v>2065.4719690275228</v>
      </c>
      <c r="KS3" s="471">
        <v>2065.8968742582597</v>
      </c>
      <c r="KT3" s="471">
        <v>2066.3253304493073</v>
      </c>
      <c r="KU3" s="471">
        <v>2066.7573026431105</v>
      </c>
      <c r="KV3" s="471">
        <v>2067.1927563398781</v>
      </c>
      <c r="KW3" s="471">
        <v>2067.6316574901116</v>
      </c>
      <c r="KX3" s="471">
        <v>2068.073972487281</v>
      </c>
      <c r="KY3" s="471">
        <v>2068.5196681606385</v>
      </c>
      <c r="KZ3" s="471">
        <v>2068.9687117681779</v>
      </c>
      <c r="LA3" s="471">
        <v>2069.4210709897256</v>
      </c>
      <c r="LB3" s="471">
        <v>2069.8767139201614</v>
      </c>
      <c r="LC3" s="471">
        <v>2070.3356090627831</v>
      </c>
      <c r="LD3" s="471">
        <v>2070.7977253227837</v>
      </c>
      <c r="LE3" s="471">
        <v>2071.2630320008548</v>
      </c>
      <c r="LF3" s="471">
        <v>2071.7314987869263</v>
      </c>
      <c r="LG3" s="471">
        <v>2072.2030957540032</v>
      </c>
      <c r="LH3" s="471">
        <v>2072.6777933521375</v>
      </c>
      <c r="LI3" s="471">
        <v>2073.1555624025032</v>
      </c>
      <c r="LJ3" s="471">
        <v>2073.6363740915867</v>
      </c>
      <c r="LK3" s="471">
        <v>2074.1201999654813</v>
      </c>
      <c r="LL3" s="471">
        <v>2074.6070119242959</v>
      </c>
      <c r="LM3" s="471">
        <v>2075.0967822166672</v>
      </c>
      <c r="LN3" s="471">
        <v>2075.5894834343603</v>
      </c>
      <c r="LO3" s="471">
        <v>2076.0850885069867</v>
      </c>
      <c r="LP3" s="471">
        <v>2076.5835706968123</v>
      </c>
      <c r="LQ3" s="471">
        <v>2077.0849035936581</v>
      </c>
      <c r="LR3" s="471">
        <v>2077.5890611098998</v>
      </c>
      <c r="LS3" s="471">
        <v>2078.0960174755514</v>
      </c>
      <c r="LT3" s="471">
        <v>2078.6057472334501</v>
      </c>
      <c r="LU3" s="471">
        <v>2079.1182252345179</v>
      </c>
      <c r="LV3" s="471">
        <v>2079.6334266331132</v>
      </c>
      <c r="LW3" s="471">
        <v>2080.1513268824629</v>
      </c>
      <c r="LX3" s="471">
        <v>2080.6719017301862</v>
      </c>
      <c r="LY3" s="471">
        <v>2081.1951272138926</v>
      </c>
      <c r="LZ3" s="471">
        <v>2081.7209796568472</v>
      </c>
      <c r="MA3" s="471">
        <v>2082.2494356637399</v>
      </c>
      <c r="MB3" s="471">
        <v>2082.7804721165007</v>
      </c>
      <c r="MC3" s="471">
        <v>2083.3140661702178</v>
      </c>
      <c r="MD3" s="471">
        <v>2083.8501952490983</v>
      </c>
      <c r="ME3" s="471">
        <v>2084.3888370425229</v>
      </c>
      <c r="MF3" s="471">
        <v>2084.9299695011646</v>
      </c>
      <c r="MG3" s="471">
        <v>2085.4735708331668</v>
      </c>
      <c r="MH3" s="471">
        <v>2086.0196195003964</v>
      </c>
      <c r="MI3" s="471">
        <v>2086.5680942147624</v>
      </c>
      <c r="MJ3" s="471">
        <v>2087.1189739345923</v>
      </c>
      <c r="MK3" s="471">
        <v>2087.672237861078</v>
      </c>
      <c r="ML3" s="471">
        <v>2088.227865434782</v>
      </c>
      <c r="MM3" s="471">
        <v>2088.785836332192</v>
      </c>
      <c r="MN3" s="471">
        <v>2089.3461304623643</v>
      </c>
      <c r="MO3" s="471">
        <v>2089.9087279635814</v>
      </c>
      <c r="MP3" s="471">
        <v>2090.473609200109</v>
      </c>
      <c r="MQ3" s="471">
        <v>2091.0407547589821</v>
      </c>
      <c r="MR3" s="471">
        <v>2091.6101454468499</v>
      </c>
      <c r="MS3" s="471">
        <v>2092.1817622868871</v>
      </c>
      <c r="MT3" s="471">
        <v>2092.7555865157365</v>
      </c>
      <c r="MU3" s="471">
        <v>2093.3315995805233</v>
      </c>
      <c r="MV3" s="471">
        <v>2093.909783135909</v>
      </c>
      <c r="MW3" s="471">
        <v>2094.4901190411897</v>
      </c>
      <c r="MX3" s="471">
        <v>2095.0725893574568</v>
      </c>
      <c r="MY3" s="471">
        <v>2095.6571763447914</v>
      </c>
      <c r="MZ3" s="471">
        <v>2096.2438624595206</v>
      </c>
      <c r="NA3" s="471">
        <v>2096.8326303514987</v>
      </c>
      <c r="NB3" s="471">
        <v>2097.4234628614522</v>
      </c>
      <c r="NC3" s="471">
        <v>2098.0163430183597</v>
      </c>
      <c r="ND3" s="471">
        <v>2098.6112540368722</v>
      </c>
      <c r="NE3" s="471">
        <v>2099.208179314785</v>
      </c>
      <c r="NF3" s="471">
        <v>2099.7935316124217</v>
      </c>
      <c r="NG3" s="471">
        <v>2100.3457165812915</v>
      </c>
      <c r="NH3" s="471">
        <v>2100.9001311407146</v>
      </c>
      <c r="NI3" s="471">
        <v>2101.4567572554784</v>
      </c>
      <c r="NJ3" s="471">
        <v>2102.0155770845295</v>
      </c>
      <c r="NK3" s="471">
        <v>2102.5765729783734</v>
      </c>
      <c r="NL3" s="471">
        <v>2103.1397274765018</v>
      </c>
      <c r="NM3" s="471">
        <v>2103.7050233048863</v>
      </c>
      <c r="NN3" s="471">
        <v>2104.2724433734647</v>
      </c>
      <c r="NO3" s="471">
        <v>2104.8419707737262</v>
      </c>
      <c r="NP3" s="471">
        <v>2105.4135887762923</v>
      </c>
      <c r="NQ3" s="471">
        <v>2105.9872808285472</v>
      </c>
      <c r="NR3" s="471">
        <v>2106.5630305523173</v>
      </c>
      <c r="NS3" s="471">
        <v>2107.1408217415715</v>
      </c>
      <c r="NT3" s="471">
        <v>2107.7206383601674</v>
      </c>
      <c r="NU3" s="471">
        <v>2108.3024645396295</v>
      </c>
      <c r="NV3" s="471">
        <v>2108.8521281059011</v>
      </c>
      <c r="NW3" s="471">
        <v>2109.3931871950117</v>
      </c>
      <c r="NX3" s="471">
        <v>2109.9364416356379</v>
      </c>
      <c r="NY3" s="471">
        <v>2110.4818744021345</v>
      </c>
      <c r="NZ3" s="471">
        <v>2111.0294686445936</v>
      </c>
      <c r="OA3" s="471">
        <v>2111.5792076865864</v>
      </c>
      <c r="OB3" s="471">
        <v>2112.1310750229277</v>
      </c>
      <c r="OC3" s="471">
        <v>2112.6850543174937</v>
      </c>
      <c r="OD3" s="471">
        <v>2113.2411294010544</v>
      </c>
      <c r="OE3" s="471">
        <v>2113.7992842691447</v>
      </c>
      <c r="OF3" s="471">
        <v>2114.359503079977</v>
      </c>
      <c r="OG3" s="471">
        <v>2114.9217701523776</v>
      </c>
      <c r="OH3" s="471">
        <v>2115.4860699637511</v>
      </c>
      <c r="OI3" s="471">
        <v>2116.0523871480814</v>
      </c>
      <c r="OJ3" s="471">
        <v>2116.6207064939654</v>
      </c>
      <c r="OK3" s="471">
        <v>2117.1910129426697</v>
      </c>
      <c r="OL3" s="471">
        <v>2117.7632915862168</v>
      </c>
      <c r="OM3" s="471">
        <v>2118.3375276655065</v>
      </c>
      <c r="ON3" s="471">
        <v>2131.0622737343997</v>
      </c>
      <c r="OO3" s="471">
        <v>2131.6216025588446</v>
      </c>
      <c r="OP3" s="471">
        <v>2132.1829386098084</v>
      </c>
      <c r="OQ3" s="471">
        <v>2132.7462670133959</v>
      </c>
      <c r="OR3" s="471">
        <v>1825.9703941778394</v>
      </c>
      <c r="OS3" s="471">
        <v>1827.2630138729066</v>
      </c>
      <c r="OT3" s="471">
        <v>1828.55758219891</v>
      </c>
      <c r="OU3" s="471">
        <v>1829.8540848578705</v>
      </c>
      <c r="OV3" s="471">
        <v>1831.1525076914575</v>
      </c>
      <c r="OW3" s="471">
        <v>1832.4528366792899</v>
      </c>
      <c r="OX3" s="471">
        <v>1833.7550579372523</v>
      </c>
      <c r="OY3" s="471">
        <v>1835.0591577158543</v>
      </c>
      <c r="OZ3" s="471">
        <v>1836.3651223985921</v>
      </c>
      <c r="PA3" s="471">
        <v>1837.6729385003468</v>
      </c>
      <c r="PB3" s="471">
        <v>1838.98259266581</v>
      </c>
      <c r="PC3" s="471">
        <v>1840.2940716679118</v>
      </c>
      <c r="PD3" s="471">
        <v>1841.6073624062967</v>
      </c>
      <c r="PE3" s="471">
        <v>1842.9224519057996</v>
      </c>
      <c r="PF3" s="471">
        <v>1844.2393273149639</v>
      </c>
      <c r="PG3" s="471">
        <v>1845.5579759045606</v>
      </c>
      <c r="PH3" s="471">
        <v>1846.8783850661384</v>
      </c>
      <c r="PI3" s="471">
        <v>1848.2005423106064</v>
      </c>
      <c r="PJ3" s="471">
        <v>1849.5244352668074</v>
      </c>
      <c r="PK3" s="471">
        <v>1850.8161120464563</v>
      </c>
      <c r="PL3" s="471">
        <v>1852.1069253857604</v>
      </c>
      <c r="PM3" s="471">
        <v>1853.3996094462582</v>
      </c>
      <c r="PN3" s="471">
        <v>1854.6941511104385</v>
      </c>
      <c r="PO3" s="471">
        <v>1855.9905373832401</v>
      </c>
      <c r="PP3" s="471">
        <v>1857.2887553906141</v>
      </c>
      <c r="PQ3" s="471">
        <v>1858.5887923781252</v>
      </c>
      <c r="PR3" s="471">
        <v>1859.8906357095634</v>
      </c>
      <c r="PS3" s="471">
        <v>1861.1942728655763</v>
      </c>
      <c r="PT3" s="471">
        <v>1862.4996914423202</v>
      </c>
      <c r="PU3" s="471">
        <v>1863.8068791501325</v>
      </c>
      <c r="PV3" s="471">
        <v>1865.1158238122202</v>
      </c>
      <c r="PW3" s="471">
        <v>1866.4265133633646</v>
      </c>
      <c r="PX3" s="471">
        <v>1867.7389358486466</v>
      </c>
      <c r="PY3" s="471">
        <v>1869.0530794221909</v>
      </c>
      <c r="PZ3" s="471">
        <v>1870.3689323459203</v>
      </c>
      <c r="QA3" s="471">
        <v>1871.6864829883373</v>
      </c>
      <c r="QB3" s="471">
        <v>1873.0057198233158</v>
      </c>
      <c r="QC3" s="471">
        <v>1874.3266314289049</v>
      </c>
      <c r="QD3" s="471">
        <v>1875.6492064861584</v>
      </c>
      <c r="QE3" s="471">
        <v>1876.9734337779792</v>
      </c>
      <c r="QF3" s="471">
        <v>1878.2993021879658</v>
      </c>
      <c r="QG3" s="471">
        <v>1879.6268006992982</v>
      </c>
      <c r="QH3" s="471">
        <v>1880.9559183936083</v>
      </c>
      <c r="QI3" s="471">
        <v>1882.2866444499014</v>
      </c>
      <c r="QJ3" s="471">
        <v>1883.6189681434546</v>
      </c>
      <c r="QK3" s="471">
        <v>1884.952878844761</v>
      </c>
      <c r="QL3" s="471">
        <v>1886.2883660184652</v>
      </c>
      <c r="QM3" s="471">
        <v>1887.6254192223325</v>
      </c>
      <c r="QN3" s="471">
        <v>1888.9640281062159</v>
      </c>
      <c r="QO3" s="471">
        <v>1890.3041824110417</v>
      </c>
      <c r="QP3" s="471">
        <v>1891.6458719678139</v>
      </c>
      <c r="QQ3" s="471">
        <v>1892.9890866966248</v>
      </c>
      <c r="QR3" s="471">
        <v>1894.3338166056833</v>
      </c>
      <c r="QS3" s="471">
        <v>1893.3947862968228</v>
      </c>
      <c r="QT3" s="471">
        <v>1894.6704510301429</v>
      </c>
      <c r="QU3" s="471">
        <v>1895.9476010781223</v>
      </c>
      <c r="QV3" s="471">
        <v>1897.2262267942169</v>
      </c>
      <c r="QW3" s="471">
        <v>1898.5063186153086</v>
      </c>
      <c r="QX3" s="471">
        <v>1899.7878670607829</v>
      </c>
      <c r="QY3" s="471">
        <v>1901.0708627316592</v>
      </c>
      <c r="QZ3" s="471">
        <v>1902.3552963097056</v>
      </c>
      <c r="RA3" s="471">
        <v>1903.6411585565747</v>
      </c>
      <c r="RB3" s="471">
        <v>1904.9284403129502</v>
      </c>
      <c r="RC3" s="471">
        <v>1906.2171324977007</v>
      </c>
      <c r="RD3" s="471">
        <v>1907.5072261070466</v>
      </c>
      <c r="RE3" s="471">
        <v>1908.7987122137456</v>
      </c>
      <c r="RF3" s="471">
        <v>1910.0915819662673</v>
      </c>
      <c r="RG3" s="471">
        <v>1911.3858265880069</v>
      </c>
      <c r="RH3" s="471">
        <v>1912.6814373764805</v>
      </c>
      <c r="RI3" s="471">
        <v>1913.9784057025558</v>
      </c>
      <c r="RJ3" s="471">
        <v>1915.2767230096701</v>
      </c>
      <c r="RK3" s="471">
        <v>1916.5763808130748</v>
      </c>
      <c r="RL3" s="471">
        <v>1917.8773706990826</v>
      </c>
      <c r="RM3" s="471">
        <v>1919.1796843243253</v>
      </c>
      <c r="RN3" s="471">
        <v>1920.4833134150172</v>
      </c>
      <c r="RO3" s="471">
        <v>1921.7882497662345</v>
      </c>
      <c r="RP3" s="471">
        <v>1923.0944852411965</v>
      </c>
      <c r="RQ3" s="471">
        <v>1924.4020117705636</v>
      </c>
      <c r="RR3" s="471">
        <v>1925.7108213517379</v>
      </c>
      <c r="RS3" s="471">
        <v>1927.0209060481732</v>
      </c>
      <c r="RT3" s="471">
        <v>1928.332257988696</v>
      </c>
      <c r="RU3" s="471">
        <v>1929.6448693668328</v>
      </c>
      <c r="RV3" s="471">
        <v>1930.9587324401477</v>
      </c>
      <c r="RW3" s="471">
        <v>1932.2738395295837</v>
      </c>
      <c r="RX3" s="471">
        <v>1933.5901830188195</v>
      </c>
      <c r="RY3" s="471">
        <v>1934.9077553536292</v>
      </c>
      <c r="RZ3" s="471">
        <v>1936.2265490412442</v>
      </c>
      <c r="SA3" s="471">
        <v>1937.5465566497412</v>
      </c>
      <c r="SB3" s="471">
        <v>1938.8677708074124</v>
      </c>
      <c r="SC3" s="471">
        <v>1940.1901842021659</v>
      </c>
      <c r="SD3" s="471">
        <v>1941.5137895809207</v>
      </c>
      <c r="SE3" s="471">
        <v>1942.8385797490125</v>
      </c>
      <c r="SF3" s="471">
        <v>1944.1645475696066</v>
      </c>
      <c r="SG3" s="471">
        <v>1945.4916859631194</v>
      </c>
      <c r="SH3" s="471">
        <v>1946.8199879066401</v>
      </c>
      <c r="SI3" s="471">
        <v>1948.1494464333744</v>
      </c>
      <c r="SJ3" s="471">
        <v>1933.643171965643</v>
      </c>
      <c r="SK3" s="471">
        <v>1935.0342022601849</v>
      </c>
      <c r="SL3" s="471">
        <v>1936.4263248175951</v>
      </c>
      <c r="SM3" s="471">
        <v>1933.643171965643</v>
      </c>
      <c r="SN3" s="471">
        <v>1935.0342022601849</v>
      </c>
      <c r="SO3" s="471">
        <v>1936.4263248175951</v>
      </c>
      <c r="SP3" s="471">
        <v>1933.643171965643</v>
      </c>
      <c r="SQ3" s="471">
        <v>1935.0342022601849</v>
      </c>
      <c r="SR3" s="471">
        <v>1936.4263248175951</v>
      </c>
      <c r="SS3" s="471">
        <v>1933.643171965643</v>
      </c>
      <c r="ST3" s="471">
        <v>1933.643171965643</v>
      </c>
      <c r="SU3" s="471">
        <v>1935.0342022601849</v>
      </c>
      <c r="SV3" s="471">
        <v>1936.4263248175951</v>
      </c>
      <c r="SW3" s="471">
        <v>1935.0346391653329</v>
      </c>
      <c r="SX3" s="471">
        <v>1935.0599504845577</v>
      </c>
      <c r="SY3" s="471">
        <v>1935.0852618037807</v>
      </c>
      <c r="SZ3" s="471">
        <v>1935.1105731230095</v>
      </c>
      <c r="TA3" s="471">
        <v>1935.1358844422346</v>
      </c>
      <c r="TB3" s="471">
        <v>1935.1611957614612</v>
      </c>
      <c r="TC3" s="471">
        <v>1935.1865070806859</v>
      </c>
      <c r="TD3" s="471">
        <v>1935.211818399913</v>
      </c>
      <c r="TE3" s="471">
        <v>1935.2371297191378</v>
      </c>
      <c r="TF3" s="471">
        <v>1935.2624410383607</v>
      </c>
      <c r="TG3" s="471">
        <v>1933.643171965643</v>
      </c>
      <c r="TH3" s="471">
        <v>1935.0342022601849</v>
      </c>
      <c r="TI3" s="471">
        <v>1936.4263248175951</v>
      </c>
      <c r="TJ3" s="471">
        <v>1935.2877523575894</v>
      </c>
      <c r="TK3" s="471">
        <v>1935.313063676814</v>
      </c>
      <c r="TL3" s="471">
        <v>1935.3383749960408</v>
      </c>
      <c r="TM3" s="471">
        <v>1935.3636863152656</v>
      </c>
      <c r="TN3" s="471">
        <v>1935.3889976344908</v>
      </c>
      <c r="TO3" s="471">
        <v>1935.4143089537156</v>
      </c>
      <c r="TP3" s="471">
        <v>1935.4396202729404</v>
      </c>
      <c r="TQ3" s="471">
        <v>1935.4649315921693</v>
      </c>
      <c r="TR3" s="471">
        <v>1935.490242911394</v>
      </c>
      <c r="TS3" s="471">
        <v>1935.515554230619</v>
      </c>
      <c r="TT3" s="471">
        <v>1933.643171965643</v>
      </c>
      <c r="TU3" s="471">
        <v>1935.0342022601849</v>
      </c>
      <c r="TV3" s="471">
        <v>1936.4263248175951</v>
      </c>
      <c r="TW3" s="471">
        <v>1935.5408655498461</v>
      </c>
      <c r="TX3" s="471">
        <v>1935.5661768690704</v>
      </c>
      <c r="TY3" s="471">
        <v>1935.5914881882957</v>
      </c>
      <c r="TZ3" s="471">
        <v>1935.6167995075205</v>
      </c>
      <c r="UA3" s="471">
        <v>1935.6421108267491</v>
      </c>
      <c r="UB3" s="471">
        <v>1935.6674221459739</v>
      </c>
      <c r="UC3" s="471">
        <v>1935.6927334651991</v>
      </c>
      <c r="UD3" s="471">
        <v>1935.7180447844235</v>
      </c>
      <c r="UE3" s="471">
        <v>1935.7433561036505</v>
      </c>
      <c r="UF3" s="471">
        <v>1935.7686674228753</v>
      </c>
      <c r="UG3" s="471">
        <v>1933.643171965643</v>
      </c>
      <c r="UH3" s="471">
        <v>1935.0342022601849</v>
      </c>
      <c r="UI3" s="471">
        <v>1936.4263248175951</v>
      </c>
      <c r="UJ3" s="471">
        <v>1935.7939787421005</v>
      </c>
      <c r="UK3" s="471">
        <v>1935.8192900613271</v>
      </c>
      <c r="UL3" s="471">
        <v>1935.8446013805537</v>
      </c>
      <c r="UM3" s="471">
        <v>1935.8699126997788</v>
      </c>
      <c r="UN3" s="471">
        <v>1935.8952240190035</v>
      </c>
      <c r="UO3" s="471">
        <v>1935.9205353382283</v>
      </c>
      <c r="UP3" s="471">
        <v>1935.9458466574531</v>
      </c>
      <c r="UQ3" s="471">
        <v>1935.9711579766802</v>
      </c>
      <c r="UR3" s="471">
        <v>1935.9964692959068</v>
      </c>
      <c r="US3" s="471">
        <v>1936.0217806151336</v>
      </c>
      <c r="UT3" s="471">
        <v>1933.643171965643</v>
      </c>
      <c r="UU3" s="471">
        <v>1935.0342022601849</v>
      </c>
      <c r="UV3" s="471">
        <v>1936.4263248175951</v>
      </c>
      <c r="UW3" s="471">
        <v>1936.0470919343588</v>
      </c>
      <c r="UX3" s="471">
        <v>1936.0724032535836</v>
      </c>
      <c r="UY3" s="471">
        <v>1936.0977145728079</v>
      </c>
      <c r="UZ3" s="471">
        <v>1936.1230258920332</v>
      </c>
      <c r="VA3" s="471">
        <v>1936.1483372112598</v>
      </c>
      <c r="VB3" s="471">
        <v>1936.1736485304868</v>
      </c>
      <c r="VC3" s="471">
        <v>1936.1989598497116</v>
      </c>
      <c r="VD3" s="471">
        <v>1936.2242711689382</v>
      </c>
      <c r="VE3" s="471">
        <v>1936.2495824881612</v>
      </c>
      <c r="VF3" s="471">
        <v>1936.274893807388</v>
      </c>
      <c r="VG3" s="471">
        <v>1933.643171965643</v>
      </c>
      <c r="VH3" s="471">
        <v>1935.0342022601849</v>
      </c>
      <c r="VI3" s="471">
        <v>1936.4263248175951</v>
      </c>
      <c r="VJ3" s="471">
        <v>1936.3002051266128</v>
      </c>
      <c r="VK3" s="471">
        <v>1936.3255164458399</v>
      </c>
      <c r="VL3" s="471">
        <v>1936.3508277650667</v>
      </c>
      <c r="VM3" s="471">
        <v>1936.3761390842894</v>
      </c>
      <c r="VN3" s="471">
        <v>1936.4014504035185</v>
      </c>
      <c r="VO3" s="471">
        <v>1936.4267617227415</v>
      </c>
      <c r="VP3" s="471">
        <v>1936.4520730419681</v>
      </c>
      <c r="VQ3" s="471">
        <v>1936.4773843611929</v>
      </c>
      <c r="VR3" s="471">
        <v>1936.5026956804195</v>
      </c>
      <c r="VS3" s="471">
        <v>1936.5280069996465</v>
      </c>
      <c r="VT3" s="471">
        <v>1933.643171965643</v>
      </c>
      <c r="VU3" s="471">
        <v>1935.0342022601849</v>
      </c>
      <c r="VV3" s="471">
        <v>1936.4263248175951</v>
      </c>
      <c r="VW3" s="471">
        <v>1936.5533183188695</v>
      </c>
      <c r="VX3" s="471">
        <v>1936.5786296380982</v>
      </c>
      <c r="VY3" s="471">
        <v>1936.6039409573209</v>
      </c>
      <c r="VZ3" s="471">
        <v>1936.6292522765477</v>
      </c>
      <c r="WA3" s="471">
        <v>1936.654563595773</v>
      </c>
      <c r="WB3" s="471">
        <v>1936.6798749149959</v>
      </c>
      <c r="WC3" s="471">
        <v>1936.7051862342262</v>
      </c>
      <c r="WD3" s="471">
        <v>1936.7304975534491</v>
      </c>
      <c r="WE3" s="471">
        <v>1936.7558088726778</v>
      </c>
      <c r="WF3" s="471">
        <v>1936.7811201919008</v>
      </c>
      <c r="WG3" s="471">
        <v>1933.643171965643</v>
      </c>
      <c r="WH3" s="471">
        <v>1935.0342022601849</v>
      </c>
      <c r="WI3" s="471">
        <v>1936.4263248175951</v>
      </c>
      <c r="WJ3" s="471">
        <v>1936.806431511126</v>
      </c>
      <c r="WK3" s="471">
        <v>1936.8317428303526</v>
      </c>
      <c r="WL3" s="471">
        <v>1936.8570541495778</v>
      </c>
      <c r="WM3" s="471">
        <v>1936.8823654688063</v>
      </c>
      <c r="WN3" s="471">
        <v>1936.9076767880292</v>
      </c>
      <c r="WO3" s="471">
        <v>1936.9329881072561</v>
      </c>
      <c r="WP3" s="471">
        <v>1936.9582994264808</v>
      </c>
      <c r="WQ3" s="471">
        <v>1936.9836107457056</v>
      </c>
      <c r="WR3" s="471">
        <v>1937.0089220649322</v>
      </c>
      <c r="WS3" s="471">
        <v>1937.0342333841575</v>
      </c>
      <c r="WT3" s="471">
        <v>1933.643171965643</v>
      </c>
      <c r="WU3" s="471">
        <v>1935.0342022601849</v>
      </c>
      <c r="WV3" s="471">
        <v>1936.4263248175951</v>
      </c>
      <c r="WW3" s="471">
        <v>1937.0595447033861</v>
      </c>
      <c r="WX3" s="471">
        <v>1937.0848560226091</v>
      </c>
      <c r="WY3" s="471">
        <v>1937.1101673418336</v>
      </c>
      <c r="WZ3" s="471">
        <v>1937.1354786610605</v>
      </c>
      <c r="XA3" s="471">
        <v>1937.1607899802839</v>
      </c>
      <c r="XB3" s="471">
        <v>1937.1861012995128</v>
      </c>
      <c r="XC3" s="471">
        <v>1937.2114126187375</v>
      </c>
      <c r="XD3" s="471">
        <v>1937.2367239379644</v>
      </c>
      <c r="XE3" s="471">
        <v>1937.2620352571889</v>
      </c>
      <c r="XF3" s="471">
        <v>1937.2873465764139</v>
      </c>
      <c r="XG3" s="471">
        <v>1933.643171965643</v>
      </c>
      <c r="XH3" s="471">
        <v>1935.0342022601849</v>
      </c>
      <c r="XI3" s="471">
        <v>1936.4263248175951</v>
      </c>
      <c r="XJ3" s="471">
        <v>1937.3126578956405</v>
      </c>
      <c r="XK3" s="471">
        <v>1937.3379692148633</v>
      </c>
      <c r="XL3" s="471">
        <v>1937.3632805340924</v>
      </c>
      <c r="XM3" s="471">
        <v>1937.3885918533172</v>
      </c>
      <c r="XN3" s="471">
        <v>1937.413903172544</v>
      </c>
      <c r="XO3" s="471">
        <v>1937.4392144917688</v>
      </c>
      <c r="XP3" s="471">
        <v>1937.4645258109936</v>
      </c>
      <c r="XQ3" s="471">
        <v>1937.4898371302202</v>
      </c>
      <c r="XR3" s="471">
        <v>1937.5151484494436</v>
      </c>
      <c r="XS3" s="471">
        <v>1937.5404597686702</v>
      </c>
      <c r="XT3" s="471">
        <v>1933.643171965643</v>
      </c>
      <c r="XU3" s="471">
        <v>1935.0342022601849</v>
      </c>
      <c r="XV3" s="471">
        <v>1936.4263248175951</v>
      </c>
      <c r="XW3" s="471">
        <v>1937.5657710878972</v>
      </c>
      <c r="XX3" s="471">
        <v>1937.5910824071238</v>
      </c>
      <c r="XY3" s="471">
        <v>1937.6163937263486</v>
      </c>
      <c r="XZ3" s="471">
        <v>1937.6417050455716</v>
      </c>
      <c r="YA3" s="471">
        <v>1937.6670163647984</v>
      </c>
      <c r="YB3" s="471">
        <v>1937.692327684023</v>
      </c>
      <c r="YC3" s="471">
        <v>1937.7176390032498</v>
      </c>
      <c r="YD3" s="471">
        <v>1937.7429503224769</v>
      </c>
      <c r="YE3" s="471">
        <v>1937.7682616417037</v>
      </c>
      <c r="YF3" s="471">
        <v>1937.7935729609285</v>
      </c>
      <c r="YG3" s="471">
        <v>1933.643171965643</v>
      </c>
      <c r="YH3" s="471">
        <v>1935.0342022601849</v>
      </c>
      <c r="YI3" s="471">
        <v>1936.4263248175951</v>
      </c>
      <c r="YJ3" s="471">
        <v>1937.8188842801515</v>
      </c>
      <c r="YK3" s="471">
        <v>1937.8441955993781</v>
      </c>
      <c r="YL3" s="471">
        <v>1937.8695069186028</v>
      </c>
      <c r="YM3" s="471">
        <v>1937.8948182378299</v>
      </c>
      <c r="YN3" s="471">
        <v>1937.920129557057</v>
      </c>
      <c r="YO3" s="471">
        <v>1937.9454408762817</v>
      </c>
      <c r="YP3" s="471">
        <v>1937.9707521955061</v>
      </c>
      <c r="YQ3" s="471">
        <v>1937.9960635147313</v>
      </c>
      <c r="YR3" s="471">
        <v>1938.0213748339581</v>
      </c>
      <c r="YS3" s="471">
        <v>1938.0466861531829</v>
      </c>
      <c r="YT3" s="471">
        <v>1933.643171965643</v>
      </c>
      <c r="YU3" s="471">
        <v>1935.0342022601849</v>
      </c>
      <c r="YV3" s="471">
        <v>1936.4263248175951</v>
      </c>
      <c r="YW3" s="471">
        <v>1938.07199747241</v>
      </c>
      <c r="YX3" s="471">
        <v>1938.0973087916348</v>
      </c>
      <c r="YY3" s="471">
        <v>1938.1226201108595</v>
      </c>
      <c r="YZ3" s="471">
        <v>1938.1479314300861</v>
      </c>
      <c r="ZA3" s="471">
        <v>1938.1732427493112</v>
      </c>
      <c r="ZB3" s="471">
        <v>1938.1985540685382</v>
      </c>
      <c r="ZC3" s="471">
        <v>1938.2238653877625</v>
      </c>
      <c r="ZD3" s="471">
        <v>1938.2491767069896</v>
      </c>
      <c r="ZE3" s="471">
        <v>1938.2744880262144</v>
      </c>
      <c r="ZF3" s="471">
        <v>1938.2997993454396</v>
      </c>
      <c r="ZG3" s="471">
        <v>1933.643171965643</v>
      </c>
      <c r="ZH3" s="471">
        <v>1935.0342022601849</v>
      </c>
      <c r="ZI3" s="471">
        <v>1936.4263248175951</v>
      </c>
      <c r="ZJ3" s="471">
        <v>1938.3251106646662</v>
      </c>
      <c r="ZK3" s="471">
        <v>1938.3504219838912</v>
      </c>
      <c r="ZL3" s="471">
        <v>1938.3757333031178</v>
      </c>
      <c r="ZM3" s="471">
        <v>1938.4010446223408</v>
      </c>
      <c r="ZN3" s="471">
        <v>1938.4263559415697</v>
      </c>
      <c r="ZO3" s="471">
        <v>1938.4516672607945</v>
      </c>
      <c r="ZP3" s="471">
        <v>1938.4769785800192</v>
      </c>
      <c r="ZQ3" s="471">
        <v>1938.5022898992459</v>
      </c>
      <c r="ZR3" s="471">
        <v>1938.527601218469</v>
      </c>
      <c r="ZS3" s="471">
        <v>1938.5529125376979</v>
      </c>
      <c r="ZT3" s="471">
        <v>1933.643171965643</v>
      </c>
      <c r="ZU3" s="471">
        <v>1935.0342022601849</v>
      </c>
      <c r="ZV3" s="471">
        <v>1936.4263248175951</v>
      </c>
      <c r="ZW3" s="471">
        <v>1938.5782238569204</v>
      </c>
      <c r="ZX3" s="471">
        <v>1938.6035351761475</v>
      </c>
      <c r="ZY3" s="471">
        <v>1938.6288464953745</v>
      </c>
      <c r="ZZ3" s="471">
        <v>1938.6541578145989</v>
      </c>
      <c r="AAA3" s="471">
        <v>1938.6794691338262</v>
      </c>
      <c r="AAB3" s="471">
        <v>1938.7047804530484</v>
      </c>
      <c r="AAC3" s="471">
        <v>1938.7300917722775</v>
      </c>
      <c r="AAD3" s="471">
        <v>1938.7554030915003</v>
      </c>
      <c r="AAE3" s="471">
        <v>1938.7807144107276</v>
      </c>
      <c r="AAF3" s="471">
        <v>1938.8060257299542</v>
      </c>
      <c r="AAG3" s="471">
        <v>1933.643171965643</v>
      </c>
      <c r="AAH3" s="471">
        <v>1935.0342022601849</v>
      </c>
      <c r="AAI3" s="471">
        <v>1936.4263248175951</v>
      </c>
      <c r="AAJ3" s="471">
        <v>1938.8313370491771</v>
      </c>
      <c r="AAK3" s="471">
        <v>1938.8566483684058</v>
      </c>
      <c r="AAL3" s="471">
        <v>1938.8819596876285</v>
      </c>
      <c r="AAM3" s="471">
        <v>1938.9072710068576</v>
      </c>
      <c r="AAN3" s="471">
        <v>1938.9325823260806</v>
      </c>
      <c r="AAO3" s="471">
        <v>1938.9578936453049</v>
      </c>
      <c r="AAP3" s="471">
        <v>1938.9832049645338</v>
      </c>
      <c r="AAQ3" s="471">
        <v>1939.0085162837568</v>
      </c>
      <c r="AAR3" s="471">
        <v>1939.0338276029856</v>
      </c>
      <c r="AAS3" s="471">
        <v>1939.0591389222086</v>
      </c>
      <c r="AAT3" s="471">
        <v>1933.643171965643</v>
      </c>
      <c r="AAU3" s="471">
        <v>1935.0342022601849</v>
      </c>
      <c r="AAV3" s="471">
        <v>1936.4263248175951</v>
      </c>
      <c r="AAW3" s="471">
        <v>1939.0844502414373</v>
      </c>
      <c r="AAX3" s="471">
        <v>1939.1097615606602</v>
      </c>
      <c r="AAY3" s="471">
        <v>1939.135072879885</v>
      </c>
      <c r="AAZ3" s="471">
        <v>1939.1603841991139</v>
      </c>
      <c r="ABA3" s="471">
        <v>1939.1856955183368</v>
      </c>
      <c r="ABB3" s="471">
        <v>1939.2110068375659</v>
      </c>
      <c r="ABC3" s="471">
        <v>1939.2363181567885</v>
      </c>
      <c r="ABD3" s="471">
        <v>1939.2616294760132</v>
      </c>
      <c r="ABE3" s="471">
        <v>1939.2869407952403</v>
      </c>
      <c r="ABF3" s="471">
        <v>1939.3122521144628</v>
      </c>
      <c r="ABG3" s="471">
        <v>1933.643171965643</v>
      </c>
      <c r="ABH3" s="471">
        <v>1935.0342022601849</v>
      </c>
      <c r="ABI3" s="471">
        <v>1936.4263248175951</v>
      </c>
      <c r="ABJ3" s="471">
        <v>1939.337563433694</v>
      </c>
      <c r="ABK3" s="471">
        <v>1939.3628747529169</v>
      </c>
      <c r="ABL3" s="471">
        <v>1939.3881860721435</v>
      </c>
      <c r="ABM3" s="471">
        <v>1939.4134973913685</v>
      </c>
      <c r="ABN3" s="471">
        <v>1939.4388087105933</v>
      </c>
      <c r="ABO3" s="471">
        <v>1939.4641200298204</v>
      </c>
      <c r="ABP3" s="471">
        <v>1939.4894313490429</v>
      </c>
      <c r="ABQ3" s="471">
        <v>1939.5147426682736</v>
      </c>
      <c r="ABR3" s="471">
        <v>1939.5400539874965</v>
      </c>
      <c r="ABS3" s="471">
        <v>1939.5653653067234</v>
      </c>
      <c r="ABT3" s="471">
        <v>1933.643171965643</v>
      </c>
      <c r="ABU3" s="471">
        <v>1935.0342022601849</v>
      </c>
      <c r="ABV3" s="471">
        <v>1936.4263248175951</v>
      </c>
      <c r="ABW3" s="471">
        <v>1939.5906766259482</v>
      </c>
      <c r="ABX3" s="471">
        <v>1939.6159879451729</v>
      </c>
      <c r="ABY3" s="471">
        <v>1939.6412992644</v>
      </c>
      <c r="ABZ3" s="471">
        <v>1939.666610583623</v>
      </c>
      <c r="ACA3" s="471">
        <v>1939.6919219028518</v>
      </c>
      <c r="ACB3" s="471">
        <v>1939.7172332220766</v>
      </c>
      <c r="ACC3" s="471">
        <v>1939.7425445413014</v>
      </c>
      <c r="ACD3" s="471">
        <v>1939.767855860528</v>
      </c>
      <c r="ACE3" s="471">
        <v>1939.793167179753</v>
      </c>
      <c r="ACF3" s="471">
        <v>1939.8184784989778</v>
      </c>
      <c r="ACG3" s="471">
        <v>1933.643171965643</v>
      </c>
      <c r="ACH3" s="471">
        <v>1935.0342022601849</v>
      </c>
      <c r="ACI3" s="471">
        <v>1936.4263248175951</v>
      </c>
      <c r="ACJ3" s="471">
        <v>1939.8437898182026</v>
      </c>
      <c r="ACK3" s="471">
        <v>1939.8691011374315</v>
      </c>
      <c r="ACL3" s="471">
        <v>1939.8944124566563</v>
      </c>
      <c r="ACM3" s="471">
        <v>1939.919723775881</v>
      </c>
      <c r="ACN3" s="471">
        <v>1939.945035095106</v>
      </c>
      <c r="ACO3" s="471">
        <v>1939.9703464143327</v>
      </c>
      <c r="ACP3" s="471">
        <v>1939.9956577335574</v>
      </c>
      <c r="ACQ3" s="471">
        <v>1940.0209690527822</v>
      </c>
      <c r="ACR3" s="471">
        <v>1940.0462803720116</v>
      </c>
      <c r="ACS3" s="471">
        <v>1940.0715916912363</v>
      </c>
      <c r="ACT3" s="471">
        <v>1933.643171965643</v>
      </c>
      <c r="ACU3" s="471">
        <v>1935.0342022601849</v>
      </c>
      <c r="ACV3" s="471">
        <v>1936.4263248175951</v>
      </c>
      <c r="ACW3" s="471">
        <v>1940.0969030104611</v>
      </c>
      <c r="ACX3" s="471">
        <v>1940.1222143296859</v>
      </c>
      <c r="ACY3" s="471">
        <v>1940.1475256489125</v>
      </c>
      <c r="ACZ3" s="471">
        <v>1940.1728369681375</v>
      </c>
      <c r="ADA3" s="471">
        <v>1940.1981482873623</v>
      </c>
      <c r="ADB3" s="471">
        <v>1940.2234596065894</v>
      </c>
      <c r="ADC3" s="471">
        <v>1940.2487709258137</v>
      </c>
      <c r="ADD3" s="471">
        <v>1940.2740822450407</v>
      </c>
      <c r="ADE3" s="471">
        <v>1940.2993935642658</v>
      </c>
      <c r="ADF3" s="471">
        <v>1940.3247048834905</v>
      </c>
      <c r="ADG3" s="471">
        <v>1933.643171965643</v>
      </c>
      <c r="ADH3" s="471">
        <v>1935.0342022601849</v>
      </c>
      <c r="ADI3" s="471">
        <v>1936.4263248175951</v>
      </c>
      <c r="ADJ3" s="471">
        <v>1940.3500162027171</v>
      </c>
      <c r="ADK3" s="471">
        <v>1940.3753275219401</v>
      </c>
      <c r="ADL3" s="471">
        <v>1940.400638841169</v>
      </c>
      <c r="ADM3" s="471">
        <v>1940.4259501603942</v>
      </c>
      <c r="ADN3" s="471">
        <v>1940.4512614796208</v>
      </c>
      <c r="ADO3" s="471">
        <v>1940.4765727988458</v>
      </c>
      <c r="ADP3" s="471">
        <v>1940.5018841180704</v>
      </c>
      <c r="ADQ3" s="471">
        <v>1940.5271954372972</v>
      </c>
      <c r="ADR3" s="471">
        <v>1940.5525067565202</v>
      </c>
      <c r="ADS3" s="471">
        <v>1940.5778180757491</v>
      </c>
      <c r="ADT3" s="471">
        <v>1933.643171965643</v>
      </c>
      <c r="ADU3" s="471">
        <v>1935.0342022601849</v>
      </c>
      <c r="ADV3" s="471">
        <v>1936.4263248175951</v>
      </c>
      <c r="ADW3" s="471">
        <v>1940.6031293949738</v>
      </c>
      <c r="ADX3" s="471">
        <v>1940.6284407142005</v>
      </c>
      <c r="ADY3" s="471">
        <v>1940.6537520334255</v>
      </c>
      <c r="ADZ3" s="471">
        <v>1940.6790633526484</v>
      </c>
      <c r="AEA3" s="471">
        <v>1940.704374671875</v>
      </c>
      <c r="AEB3" s="471">
        <v>1940.7296859910998</v>
      </c>
      <c r="AEC3" s="471">
        <v>1940.7549973103291</v>
      </c>
      <c r="AED3" s="471">
        <v>1940.7803086295535</v>
      </c>
      <c r="AEE3" s="471">
        <v>1940.8056199487787</v>
      </c>
      <c r="AEF3" s="471">
        <v>1940.8309312680053</v>
      </c>
      <c r="AEG3" s="471">
        <v>1933.643171965643</v>
      </c>
      <c r="AEH3" s="471">
        <v>1935.0342022601849</v>
      </c>
      <c r="AEI3" s="471">
        <v>1936.4263248175951</v>
      </c>
      <c r="AEJ3" s="471">
        <v>1940.8562425872283</v>
      </c>
      <c r="AEK3" s="471">
        <v>1940.8815539064549</v>
      </c>
      <c r="AEL3" s="471">
        <v>1940.9068652256799</v>
      </c>
      <c r="AEM3" s="471">
        <v>1940.9321765449088</v>
      </c>
      <c r="AEN3" s="471">
        <v>1940.9574878641338</v>
      </c>
      <c r="AEO3" s="471">
        <v>1940.9827991833586</v>
      </c>
      <c r="AEP3" s="471">
        <v>1941.0081105025852</v>
      </c>
      <c r="AEQ3" s="471">
        <v>1941.0334218218079</v>
      </c>
      <c r="AER3" s="471">
        <v>1941.0587331410352</v>
      </c>
      <c r="AES3" s="471">
        <v>1941.0840444602595</v>
      </c>
      <c r="AET3" s="471">
        <v>1933.643171965643</v>
      </c>
      <c r="AEU3" s="471">
        <v>1935.0342022601849</v>
      </c>
      <c r="AEV3" s="471">
        <v>1936.4263248175951</v>
      </c>
      <c r="AEW3" s="471">
        <v>1941.1093557794866</v>
      </c>
      <c r="AEX3" s="471">
        <v>1941.1346670987136</v>
      </c>
      <c r="AEY3" s="471">
        <v>1941.1599784179384</v>
      </c>
      <c r="AEZ3" s="471">
        <v>1941.1852897371632</v>
      </c>
      <c r="AFA3" s="471">
        <v>1941.210601056388</v>
      </c>
      <c r="AFB3" s="471">
        <v>1941.2359123756128</v>
      </c>
      <c r="AFC3" s="471">
        <v>1941.2612236948419</v>
      </c>
      <c r="AFD3" s="471">
        <v>1941.2865350140662</v>
      </c>
      <c r="AFE3" s="471">
        <v>1941.3118463332933</v>
      </c>
      <c r="AFF3" s="471">
        <v>1941.3371576525183</v>
      </c>
      <c r="AFG3" s="471">
        <v>1933.643171965643</v>
      </c>
      <c r="AFH3" s="471">
        <v>1935.0342022601849</v>
      </c>
      <c r="AFI3" s="471">
        <v>1936.4263248175951</v>
      </c>
      <c r="AFJ3" s="471">
        <v>1941.3624689717428</v>
      </c>
      <c r="AFK3" s="471">
        <v>1941.3877802909676</v>
      </c>
      <c r="AFL3" s="471">
        <v>1941.4130916101926</v>
      </c>
      <c r="AFM3" s="471">
        <v>1941.4384029294215</v>
      </c>
      <c r="AFN3" s="471">
        <v>1941.4637142486463</v>
      </c>
      <c r="AFO3" s="471">
        <v>1941.4890255678733</v>
      </c>
      <c r="AFP3" s="471">
        <v>1941.5143368870959</v>
      </c>
      <c r="AFQ3" s="471">
        <v>1941.5396482063206</v>
      </c>
      <c r="AFR3" s="471">
        <v>1941.5649595255479</v>
      </c>
      <c r="AFS3" s="471">
        <v>1941.5902708447727</v>
      </c>
      <c r="AFT3" s="471">
        <v>1933.643171965643</v>
      </c>
      <c r="AFU3" s="471">
        <v>1935.0342022601849</v>
      </c>
      <c r="AFV3" s="471">
        <v>1936.4263248175951</v>
      </c>
      <c r="AFW3" s="471">
        <v>1941.6155821640016</v>
      </c>
      <c r="AFX3" s="471">
        <v>1941.6408934832259</v>
      </c>
      <c r="AFY3" s="471">
        <v>1941.6662048024489</v>
      </c>
      <c r="AFZ3" s="471">
        <v>1941.6915161216759</v>
      </c>
      <c r="AGA3" s="471">
        <v>1941.7168274409007</v>
      </c>
      <c r="AGB3" s="471">
        <v>1941.7421387601273</v>
      </c>
      <c r="AGC3" s="471">
        <v>1941.7674500793523</v>
      </c>
      <c r="AGD3" s="471">
        <v>1941.7927613985812</v>
      </c>
      <c r="AGE3" s="471">
        <v>1941.8180727178064</v>
      </c>
      <c r="AGF3" s="471">
        <v>1941.843384037029</v>
      </c>
      <c r="AGG3" s="471">
        <v>1933.643171965643</v>
      </c>
      <c r="AGH3" s="471">
        <v>1935.0342022601849</v>
      </c>
      <c r="AGI3" s="471">
        <v>1936.4263248175951</v>
      </c>
      <c r="AGJ3" s="471">
        <v>1941.868695356256</v>
      </c>
      <c r="AGK3" s="471">
        <v>1941.8940066754808</v>
      </c>
      <c r="AGL3" s="471">
        <v>1941.9193179947076</v>
      </c>
      <c r="AGM3" s="471">
        <v>1941.9446293139324</v>
      </c>
      <c r="AGN3" s="471">
        <v>1941.9699406331595</v>
      </c>
      <c r="AGO3" s="471">
        <v>1941.9952519523861</v>
      </c>
      <c r="AGP3" s="471">
        <v>1942.020563271609</v>
      </c>
      <c r="AGQ3" s="471">
        <v>1942.0458745908356</v>
      </c>
      <c r="AGR3" s="471">
        <v>1942.0711859100606</v>
      </c>
      <c r="AGS3" s="471">
        <v>1942.0964972292854</v>
      </c>
      <c r="AGT3" s="471">
        <v>1933.643171965643</v>
      </c>
      <c r="AGU3" s="471">
        <v>1935.0342022601849</v>
      </c>
      <c r="AGV3" s="471">
        <v>1936.4263248175951</v>
      </c>
      <c r="AGW3" s="471">
        <v>1942.1218085485125</v>
      </c>
      <c r="AGX3" s="471">
        <v>1942.1471198677368</v>
      </c>
      <c r="AGY3" s="471">
        <v>1942.1724311869662</v>
      </c>
      <c r="AGZ3" s="471">
        <v>1942.1977425061887</v>
      </c>
      <c r="AHA3" s="471">
        <v>1942.2230538254157</v>
      </c>
      <c r="AHB3" s="471">
        <v>1942.2483651446405</v>
      </c>
      <c r="AHC3" s="471">
        <v>1942.2736764638653</v>
      </c>
      <c r="AHD3" s="471">
        <v>1942.2989877830921</v>
      </c>
      <c r="AHE3" s="471">
        <v>1942.3242991023169</v>
      </c>
      <c r="AHF3" s="471">
        <v>1942.3496104215458</v>
      </c>
      <c r="AHG3" s="471">
        <v>1933.643171965643</v>
      </c>
      <c r="AHH3" s="471">
        <v>1935.0342022601849</v>
      </c>
      <c r="AHI3" s="471">
        <v>1936.4263248175951</v>
      </c>
      <c r="AHJ3" s="471">
        <v>1942.3749217407687</v>
      </c>
      <c r="AHK3" s="471">
        <v>1942.4002330599935</v>
      </c>
      <c r="AHL3" s="471">
        <v>1942.4255443792204</v>
      </c>
      <c r="AHM3" s="471">
        <v>1942.4508556984451</v>
      </c>
      <c r="AHN3" s="471">
        <v>1942.4761670176717</v>
      </c>
      <c r="AHO3" s="471">
        <v>1942.5014783368965</v>
      </c>
      <c r="AHP3" s="471">
        <v>1942.5267896561213</v>
      </c>
      <c r="AHQ3" s="471">
        <v>1942.5521009753484</v>
      </c>
      <c r="AHR3" s="471">
        <v>1942.5774122945736</v>
      </c>
      <c r="AHS3" s="471">
        <v>1942.6027236138004</v>
      </c>
      <c r="AHT3" s="471">
        <v>1933.643171965643</v>
      </c>
      <c r="AHU3" s="471">
        <v>1935.0342022601849</v>
      </c>
      <c r="AHV3" s="471">
        <v>1936.4263248175951</v>
      </c>
      <c r="AHW3" s="471">
        <v>1942.6280349330232</v>
      </c>
      <c r="AHX3" s="471">
        <v>1942.6533462522518</v>
      </c>
      <c r="AHY3" s="471">
        <v>1942.6786575714766</v>
      </c>
      <c r="AHZ3" s="471">
        <v>1942.7039688907018</v>
      </c>
      <c r="AIA3" s="471">
        <v>1942.7292802099284</v>
      </c>
      <c r="AIB3" s="471">
        <v>1942.7545915291532</v>
      </c>
      <c r="AIC3" s="471">
        <v>1942.7799028483798</v>
      </c>
      <c r="AID3" s="471">
        <v>1942.805214167603</v>
      </c>
      <c r="AIE3" s="471">
        <v>1942.8305254868296</v>
      </c>
      <c r="AIF3" s="471">
        <v>1942.8558368060567</v>
      </c>
      <c r="AIG3" s="471">
        <v>1933.643171965643</v>
      </c>
      <c r="AIH3" s="471">
        <v>1935.0342022601849</v>
      </c>
      <c r="AII3" s="471">
        <v>1936.4263248175951</v>
      </c>
      <c r="AIJ3" s="471">
        <v>1942.8811481252815</v>
      </c>
      <c r="AIK3" s="471">
        <v>1942.9064594445081</v>
      </c>
      <c r="AIL3" s="471">
        <v>1942.9317707637333</v>
      </c>
      <c r="AIM3" s="471">
        <v>1942.9570820829581</v>
      </c>
      <c r="AIN3" s="471">
        <v>1942.9823934021829</v>
      </c>
      <c r="AIO3" s="471">
        <v>1943.0077047214095</v>
      </c>
      <c r="AIP3" s="471">
        <v>1943.0330160406363</v>
      </c>
      <c r="AIQ3" s="471">
        <v>1943.0583273598611</v>
      </c>
      <c r="AIR3" s="471">
        <v>1943.0836386790882</v>
      </c>
      <c r="AIS3" s="471">
        <v>1943.1089499983111</v>
      </c>
      <c r="AIT3" s="471">
        <v>1933.643171965643</v>
      </c>
      <c r="AIU3" s="471">
        <v>1935.0342022601849</v>
      </c>
      <c r="AIV3" s="471">
        <v>1936.4263248175951</v>
      </c>
      <c r="AIW3" s="471">
        <v>1943.1342613175379</v>
      </c>
      <c r="AIX3" s="471">
        <v>1943.1595726367625</v>
      </c>
      <c r="AIY3" s="471">
        <v>1943.1848839559898</v>
      </c>
      <c r="AIZ3" s="471">
        <v>1943.2101952752164</v>
      </c>
      <c r="AJA3" s="471">
        <v>1943.2355065944412</v>
      </c>
      <c r="AJB3" s="471">
        <v>1943.260817913666</v>
      </c>
      <c r="AJC3" s="471">
        <v>1943.2861292328907</v>
      </c>
      <c r="AJD3" s="471">
        <v>1943.3114405521178</v>
      </c>
      <c r="AJE3" s="471">
        <v>1943.3367518713426</v>
      </c>
      <c r="AJF3" s="471">
        <v>1943.3620631905694</v>
      </c>
      <c r="AJG3" s="471">
        <v>1933.643171965643</v>
      </c>
      <c r="AJH3" s="471">
        <v>1935.0342022601849</v>
      </c>
      <c r="AJI3" s="471">
        <v>1936.4263248175951</v>
      </c>
      <c r="AJJ3" s="471">
        <v>1943.3873745097942</v>
      </c>
      <c r="AJK3" s="471">
        <v>1943.4126858290213</v>
      </c>
      <c r="AJL3" s="471">
        <v>1943.437997148246</v>
      </c>
      <c r="AJM3" s="471">
        <v>1943.4633084674708</v>
      </c>
      <c r="AJN3" s="471">
        <v>1943.4886197866977</v>
      </c>
      <c r="AJO3" s="471">
        <v>1943.5139311059224</v>
      </c>
      <c r="AJP3" s="471">
        <v>1943.5392424251472</v>
      </c>
      <c r="AJQ3" s="471">
        <v>1943.5645537443743</v>
      </c>
      <c r="AJR3" s="471">
        <v>1943.5898650635991</v>
      </c>
      <c r="AJS3" s="471">
        <v>1943.6151763828257</v>
      </c>
      <c r="AJT3" s="471">
        <v>1933.643171965643</v>
      </c>
      <c r="AJU3" s="471">
        <v>1935.0342022601849</v>
      </c>
      <c r="AJV3" s="471">
        <v>1936.4263248175951</v>
      </c>
      <c r="AJW3" s="471">
        <v>1943.6404877020505</v>
      </c>
      <c r="AJX3" s="471">
        <v>1943.6657990212775</v>
      </c>
      <c r="AJY3" s="471">
        <v>1943.6911103405005</v>
      </c>
      <c r="AJZ3" s="471">
        <v>1943.7164216597273</v>
      </c>
      <c r="AKA3" s="471">
        <v>1943.7417329789539</v>
      </c>
      <c r="AKB3" s="471">
        <v>1943.7670442981787</v>
      </c>
      <c r="AKC3" s="471">
        <v>1943.7923556174057</v>
      </c>
      <c r="AKD3" s="471">
        <v>1943.8176669366287</v>
      </c>
      <c r="AKE3" s="471">
        <v>1943.8429782558574</v>
      </c>
      <c r="AKF3" s="471">
        <v>1943.8682895750803</v>
      </c>
      <c r="AKG3" s="471">
        <v>1933.643171965643</v>
      </c>
      <c r="AKH3" s="471">
        <v>1935.0342022601849</v>
      </c>
      <c r="AKI3" s="471">
        <v>1936.4263248175951</v>
      </c>
      <c r="AKJ3" s="471">
        <v>1943.8936008943069</v>
      </c>
      <c r="AKK3" s="471">
        <v>1943.9189122135335</v>
      </c>
      <c r="AKL3" s="471">
        <v>1943.9442235327588</v>
      </c>
      <c r="AKM3" s="471">
        <v>1943.9695348519854</v>
      </c>
      <c r="AKN3" s="471">
        <v>1943.9948461712083</v>
      </c>
      <c r="AKO3" s="471">
        <v>1944.0201574904372</v>
      </c>
      <c r="AKP3" s="471">
        <v>1944.0454688096602</v>
      </c>
      <c r="AKQ3" s="471">
        <v>1944.0707801288852</v>
      </c>
      <c r="AKR3" s="471">
        <v>1944.0960914481136</v>
      </c>
      <c r="AKS3" s="471">
        <v>1944.1214027673366</v>
      </c>
      <c r="AKT3" s="471">
        <v>1933.643171965643</v>
      </c>
      <c r="AKU3" s="471">
        <v>1935.0342022601849</v>
      </c>
      <c r="AKV3" s="471">
        <v>1936.4263248175951</v>
      </c>
      <c r="AKW3" s="471">
        <v>1944.146714086565</v>
      </c>
      <c r="AKX3" s="471">
        <v>1944.172025405788</v>
      </c>
      <c r="AKY3" s="471">
        <v>1944.1973367250171</v>
      </c>
      <c r="AKZ3" s="471">
        <v>1944.22264804424</v>
      </c>
      <c r="ALA3" s="471">
        <v>1944.2479593634628</v>
      </c>
      <c r="ALB3" s="471">
        <v>1944.2732706826937</v>
      </c>
      <c r="ALC3" s="471">
        <v>1944.2985820019167</v>
      </c>
      <c r="ALD3" s="471">
        <v>1944.3238933211455</v>
      </c>
      <c r="ALE3" s="471">
        <v>1944.3492046403685</v>
      </c>
      <c r="ALF3" s="471">
        <v>1944.3745159595971</v>
      </c>
      <c r="ALG3" s="471">
        <v>1933.643171965643</v>
      </c>
      <c r="ALH3" s="471">
        <v>1935.0342022601849</v>
      </c>
      <c r="ALI3" s="471">
        <v>1936.4263248175951</v>
      </c>
      <c r="ALJ3" s="471">
        <v>1933.643171965643</v>
      </c>
      <c r="ALK3" s="471">
        <v>1935.0342022601849</v>
      </c>
      <c r="ALL3" s="471">
        <v>1936.4263248175951</v>
      </c>
      <c r="ALM3" s="471">
        <v>1942.174572626712</v>
      </c>
      <c r="ALN3" s="471">
        <v>1942.1893000658522</v>
      </c>
      <c r="ALO3" s="471">
        <v>1942.2040275049937</v>
      </c>
      <c r="ALP3" s="471">
        <v>1942.2187549441394</v>
      </c>
      <c r="ALQ3" s="471">
        <v>1942.2334823832796</v>
      </c>
      <c r="ALR3" s="471">
        <v>1942.2482098224216</v>
      </c>
      <c r="ALS3" s="471">
        <v>1942.2629372615654</v>
      </c>
      <c r="ALT3" s="471">
        <v>1942.2776647007074</v>
      </c>
      <c r="ALU3" s="471">
        <v>1942.2923921398512</v>
      </c>
      <c r="ALV3" s="471">
        <v>1942.3071195789933</v>
      </c>
      <c r="ALW3" s="471">
        <v>1942.3218470181353</v>
      </c>
      <c r="ALX3" s="471">
        <v>1942.336574457277</v>
      </c>
      <c r="ALY3" s="471">
        <v>1942.3513018964211</v>
      </c>
      <c r="ALZ3" s="471">
        <v>1942.3660293355611</v>
      </c>
      <c r="AMA3" s="471">
        <v>1942.3807567747049</v>
      </c>
      <c r="AMB3" s="471">
        <v>1942.3954842138469</v>
      </c>
      <c r="AMC3" s="471">
        <v>1942.4102116529866</v>
      </c>
      <c r="AMD3" s="471">
        <v>1942.4249390921304</v>
      </c>
      <c r="AME3" s="471">
        <v>1942.4396665312747</v>
      </c>
      <c r="AMF3" s="471">
        <v>1942.4543939704149</v>
      </c>
      <c r="AMG3" s="471">
        <v>1942.4691214095565</v>
      </c>
      <c r="AMH3" s="471">
        <v>1942.4838488487026</v>
      </c>
      <c r="AMI3" s="471">
        <v>1942.4985762878423</v>
      </c>
      <c r="AMJ3" s="471">
        <v>1942.5133037269843</v>
      </c>
      <c r="AMK3" s="471">
        <v>1942.5280311661263</v>
      </c>
      <c r="AML3" s="471">
        <v>1942.5427586052679</v>
      </c>
      <c r="AMM3" s="471">
        <v>1942.557486044414</v>
      </c>
      <c r="AMN3" s="471">
        <v>1942.572213483556</v>
      </c>
      <c r="AMO3" s="471">
        <v>1942.5869409226957</v>
      </c>
      <c r="AMP3" s="471">
        <v>1942.60166836184</v>
      </c>
      <c r="AMQ3" s="471">
        <v>1942.6163958009838</v>
      </c>
      <c r="AMR3" s="471">
        <v>1942.6311232401235</v>
      </c>
      <c r="AMS3" s="471">
        <v>1942.6458506792674</v>
      </c>
      <c r="AMT3" s="471">
        <v>1942.6605781184094</v>
      </c>
      <c r="AMU3" s="471">
        <v>1942.6753055575493</v>
      </c>
      <c r="AMV3" s="471">
        <v>1942.6900329966934</v>
      </c>
      <c r="AMW3" s="471">
        <v>1942.7047604358377</v>
      </c>
      <c r="AMX3" s="471">
        <v>1942.7194878749774</v>
      </c>
      <c r="AMY3" s="471">
        <v>1942.7342153141192</v>
      </c>
      <c r="AMZ3" s="471">
        <v>1942.7489427532614</v>
      </c>
      <c r="ANA3" s="471">
        <v>1942.763670192405</v>
      </c>
      <c r="ANB3" s="471">
        <v>1942.778397631547</v>
      </c>
      <c r="ANC3" s="471">
        <v>1942.793125070689</v>
      </c>
      <c r="AND3" s="471">
        <v>1942.807852509831</v>
      </c>
      <c r="ANE3" s="471">
        <v>1942.8225799489749</v>
      </c>
      <c r="ANF3" s="471">
        <v>1942.8373073881187</v>
      </c>
      <c r="ANG3" s="471">
        <v>1942.8520348272584</v>
      </c>
      <c r="ANH3" s="471">
        <v>1942.8667622664027</v>
      </c>
      <c r="ANI3" s="471">
        <v>1942.8814897055447</v>
      </c>
      <c r="ANJ3" s="471">
        <v>1942.8962171446863</v>
      </c>
      <c r="ANK3" s="471">
        <v>1942.9109445838283</v>
      </c>
      <c r="ANL3" s="471">
        <v>1942.9256720229721</v>
      </c>
      <c r="ANM3" s="471">
        <v>1942.9403994621121</v>
      </c>
      <c r="ANN3" s="471">
        <v>1942.9551269012561</v>
      </c>
      <c r="ANO3" s="471">
        <v>1942.9698543403981</v>
      </c>
      <c r="ANP3" s="471">
        <v>1942.9845817795401</v>
      </c>
      <c r="ANQ3" s="471">
        <v>1942.9993092186821</v>
      </c>
      <c r="ANR3" s="471">
        <v>1943.0140366578239</v>
      </c>
      <c r="ANS3" s="471">
        <v>1943.0287640969677</v>
      </c>
      <c r="ANT3" s="471">
        <v>1943.0434915361097</v>
      </c>
      <c r="ANU3" s="471">
        <v>1943.0582189752517</v>
      </c>
      <c r="ANV3" s="471">
        <v>1943.0729464143915</v>
      </c>
      <c r="ANW3" s="471">
        <v>1943.0876738535358</v>
      </c>
      <c r="ANX3" s="471">
        <v>1943.1024012926796</v>
      </c>
      <c r="ANY3" s="471">
        <v>1943.1171287318211</v>
      </c>
      <c r="ANZ3" s="471">
        <v>1943.1318561709636</v>
      </c>
      <c r="AOA3" s="471">
        <v>1943.1465836101074</v>
      </c>
      <c r="AOB3" s="471">
        <v>1943.1613110492494</v>
      </c>
      <c r="AOC3" s="471">
        <v>1943.176038488391</v>
      </c>
      <c r="AOD3" s="471">
        <v>1943.1907659275348</v>
      </c>
      <c r="AOE3" s="471">
        <v>1943.205493366675</v>
      </c>
      <c r="AOF3" s="471">
        <v>1943.220220805817</v>
      </c>
      <c r="AOG3" s="471">
        <v>1943.2349482449608</v>
      </c>
      <c r="AOH3" s="471">
        <v>1943.2496756841028</v>
      </c>
      <c r="AOI3" s="471">
        <v>1943.2644031232448</v>
      </c>
      <c r="AOJ3" s="471">
        <v>1943.2791305623869</v>
      </c>
      <c r="AOK3" s="471">
        <v>1943.2938580015284</v>
      </c>
      <c r="AOL3" s="471">
        <v>1943.3085854406722</v>
      </c>
      <c r="AOM3" s="471">
        <v>1943.3233128798142</v>
      </c>
      <c r="AON3" s="471">
        <v>1943.3380403189542</v>
      </c>
      <c r="AOO3" s="471">
        <v>1943.3527677580983</v>
      </c>
      <c r="AOP3" s="471">
        <v>1943.3674951972421</v>
      </c>
      <c r="AOQ3" s="471">
        <v>1943.382222636382</v>
      </c>
      <c r="AOR3" s="471">
        <v>1943.396950075524</v>
      </c>
      <c r="AOS3" s="471">
        <v>1943.4116775146699</v>
      </c>
      <c r="AOT3" s="471">
        <v>1943.4264049538099</v>
      </c>
      <c r="AOU3" s="471">
        <v>1943.4411323929537</v>
      </c>
      <c r="AOV3" s="471">
        <v>1943.4558598320959</v>
      </c>
      <c r="AOW3" s="471">
        <v>1943.4705872712379</v>
      </c>
      <c r="AOX3" s="471">
        <v>1943.4853147103797</v>
      </c>
      <c r="AOY3" s="471">
        <v>1943.5000421495217</v>
      </c>
      <c r="AOZ3" s="471">
        <v>1943.5147695886637</v>
      </c>
      <c r="APA3" s="471">
        <v>1943.5294970278076</v>
      </c>
      <c r="APB3" s="471">
        <v>1943.5442244669496</v>
      </c>
      <c r="APC3" s="471">
        <v>1943.5589519060893</v>
      </c>
      <c r="APD3" s="471">
        <v>1943.5736793452354</v>
      </c>
      <c r="APE3" s="471">
        <v>1943.5884067843751</v>
      </c>
      <c r="APF3" s="471">
        <v>1943.6031342235269</v>
      </c>
      <c r="APG3" s="471">
        <v>1943.6178616626726</v>
      </c>
      <c r="APH3" s="471">
        <v>1943.6325891018182</v>
      </c>
      <c r="API3" s="471">
        <v>1943.6473165409643</v>
      </c>
      <c r="APJ3" s="471">
        <v>1943.66204398011</v>
      </c>
      <c r="APK3" s="471">
        <v>1943.6767714192561</v>
      </c>
      <c r="APL3" s="471">
        <v>1943.6914988584017</v>
      </c>
      <c r="APM3" s="471">
        <v>1943.7062262975473</v>
      </c>
      <c r="APN3" s="471">
        <v>1943.720953736693</v>
      </c>
      <c r="APO3" s="471">
        <v>1943.7356811758393</v>
      </c>
      <c r="APP3" s="471">
        <v>1943.750408614985</v>
      </c>
      <c r="APQ3" s="471">
        <v>1943.7651360541306</v>
      </c>
      <c r="APR3" s="471">
        <v>1943.7798634932765</v>
      </c>
      <c r="APS3" s="471">
        <v>1943.7945909324221</v>
      </c>
      <c r="APT3" s="471">
        <v>1943.8093183715682</v>
      </c>
      <c r="APU3" s="471">
        <v>1943.8240458107116</v>
      </c>
      <c r="APV3" s="471">
        <v>1943.83877324986</v>
      </c>
      <c r="APW3" s="471">
        <v>1943.8535006890056</v>
      </c>
      <c r="APX3" s="471">
        <v>1943.8682281281515</v>
      </c>
      <c r="APY3" s="471">
        <v>1943.8829555672971</v>
      </c>
      <c r="APZ3" s="471">
        <v>1943.8976830064432</v>
      </c>
      <c r="AQA3" s="471">
        <v>1943.9124104455884</v>
      </c>
      <c r="AQB3" s="471">
        <v>1943.9271378847345</v>
      </c>
      <c r="AQC3" s="471">
        <v>1943.9418653238804</v>
      </c>
      <c r="AQD3" s="471">
        <v>1943.956592763026</v>
      </c>
      <c r="AQE3" s="471">
        <v>1943.9713202021699</v>
      </c>
      <c r="AQF3" s="471">
        <v>1943.986047641316</v>
      </c>
      <c r="AQG3" s="471">
        <v>1944.0007750804616</v>
      </c>
      <c r="AQH3" s="471">
        <v>1944.0155025196073</v>
      </c>
      <c r="AQI3" s="471">
        <v>1944.0302299587534</v>
      </c>
      <c r="AQJ3" s="471">
        <v>1944.0449573978992</v>
      </c>
      <c r="AQK3" s="471">
        <v>1944.0596848370449</v>
      </c>
      <c r="AQL3" s="471">
        <v>1944.0744122761905</v>
      </c>
      <c r="AQM3" s="471">
        <v>1944.0891397153366</v>
      </c>
      <c r="AQN3" s="471">
        <v>1944.1038671544823</v>
      </c>
      <c r="AQO3" s="471">
        <v>1944.1185945936281</v>
      </c>
      <c r="AQP3" s="471">
        <v>1944.1333220327738</v>
      </c>
      <c r="AQQ3" s="471">
        <v>1944.1480494719199</v>
      </c>
      <c r="AQR3" s="471">
        <v>1944.162776911066</v>
      </c>
      <c r="AQS3" s="471">
        <v>1944.1775043502116</v>
      </c>
      <c r="AQT3" s="471">
        <v>1944.1922317893573</v>
      </c>
      <c r="AQU3" s="471">
        <v>1944.2069592285031</v>
      </c>
      <c r="AQV3" s="471">
        <v>1944.2216866676488</v>
      </c>
      <c r="AQW3" s="471">
        <v>1944.2364141067944</v>
      </c>
      <c r="AQX3" s="471">
        <v>1944.2511415459405</v>
      </c>
      <c r="AQY3" s="471">
        <v>1944.2658689850862</v>
      </c>
      <c r="AQZ3" s="471">
        <v>1944.280596424232</v>
      </c>
      <c r="ARA3" s="471">
        <v>1944.2953238633777</v>
      </c>
      <c r="ARB3" s="471">
        <v>1944.3100513025215</v>
      </c>
      <c r="ARC3" s="471">
        <v>1944.3247787416672</v>
      </c>
      <c r="ARD3" s="471">
        <v>1944.3395061808128</v>
      </c>
      <c r="ARE3" s="471">
        <v>1944.3542336199594</v>
      </c>
      <c r="ARF3" s="471">
        <v>1944.368961059105</v>
      </c>
      <c r="ARG3" s="471">
        <v>1944.3836884982527</v>
      </c>
      <c r="ARH3" s="471">
        <v>1944.3984159373983</v>
      </c>
      <c r="ARI3" s="471">
        <v>1944.4131433765444</v>
      </c>
      <c r="ARJ3" s="471">
        <v>1944.4278708156903</v>
      </c>
      <c r="ARK3" s="471">
        <v>1944.442598254836</v>
      </c>
      <c r="ARL3" s="471">
        <v>1944.4573256939816</v>
      </c>
      <c r="ARM3" s="471">
        <v>1944.4720531331272</v>
      </c>
      <c r="ARN3" s="471">
        <v>1944.4867805722733</v>
      </c>
      <c r="ARO3" s="471">
        <v>1944.5015080114194</v>
      </c>
      <c r="ARP3" s="471">
        <v>1944.5162354505651</v>
      </c>
      <c r="ARQ3" s="471">
        <v>1944.5309628897107</v>
      </c>
      <c r="ARR3" s="471">
        <v>1944.5456903288566</v>
      </c>
      <c r="ARS3" s="471">
        <v>1944.5604177680027</v>
      </c>
      <c r="ART3" s="471">
        <v>1944.5751452071484</v>
      </c>
      <c r="ARU3" s="471">
        <v>1944.589872646294</v>
      </c>
      <c r="ARV3" s="471">
        <v>1944.6046000854396</v>
      </c>
      <c r="ARW3" s="471">
        <v>1944.6193275245855</v>
      </c>
      <c r="ARX3" s="471">
        <v>1944.6340549637316</v>
      </c>
      <c r="ARY3" s="471">
        <v>1944.6487824028773</v>
      </c>
      <c r="ARZ3" s="471">
        <v>1944.6635098420229</v>
      </c>
      <c r="ASA3" s="471">
        <v>1944.678237281169</v>
      </c>
      <c r="ASB3" s="471">
        <v>1944.6929647203149</v>
      </c>
      <c r="ASC3" s="471">
        <v>1944.7076921594605</v>
      </c>
      <c r="ASD3" s="471">
        <v>1944.7224195986066</v>
      </c>
      <c r="ASE3" s="471">
        <v>1944.7371470377523</v>
      </c>
      <c r="ASF3" s="471">
        <v>1944.7518744768979</v>
      </c>
      <c r="ASG3" s="471">
        <v>1944.7666019160438</v>
      </c>
      <c r="ASH3" s="471">
        <v>1944.7813293551874</v>
      </c>
      <c r="ASI3" s="471">
        <v>1944.7960567943314</v>
      </c>
      <c r="ASJ3" s="471">
        <v>1944.8107842334771</v>
      </c>
      <c r="ASK3" s="471">
        <v>1944.8255116726232</v>
      </c>
      <c r="ASL3" s="471">
        <v>1944.8402391117684</v>
      </c>
      <c r="ASM3" s="471">
        <v>1944.8549665509145</v>
      </c>
      <c r="ASN3" s="471">
        <v>1944.8696939900606</v>
      </c>
      <c r="ASO3" s="471">
        <v>1944.8844214292062</v>
      </c>
      <c r="ASP3" s="471">
        <v>1944.8991488683521</v>
      </c>
      <c r="ASQ3" s="471">
        <v>1944.9138763075</v>
      </c>
      <c r="ASR3" s="471">
        <v>1944.9286037466452</v>
      </c>
      <c r="ASS3" s="471">
        <v>1944.9433311857913</v>
      </c>
      <c r="AST3" s="471">
        <v>1944.9580586249372</v>
      </c>
      <c r="ASU3" s="471">
        <v>1944.9727860640828</v>
      </c>
      <c r="ASV3" s="471">
        <v>1944.9875135032289</v>
      </c>
      <c r="ASW3" s="471">
        <v>1945.002240942375</v>
      </c>
      <c r="ASX3" s="471">
        <v>1945.0169683815207</v>
      </c>
      <c r="ASY3" s="471">
        <v>1945.0316958206663</v>
      </c>
      <c r="ASZ3" s="471">
        <v>1945.0464232598122</v>
      </c>
      <c r="ATA3" s="471">
        <v>1945.0611506989583</v>
      </c>
      <c r="ATB3" s="471">
        <v>1945.0758781381039</v>
      </c>
      <c r="ATC3" s="471">
        <v>1945.0906055772496</v>
      </c>
      <c r="ATD3" s="471">
        <v>1945.1053330163952</v>
      </c>
      <c r="ATE3" s="471">
        <v>1945.1200604555411</v>
      </c>
      <c r="ATF3" s="471">
        <v>1945.1347878946872</v>
      </c>
      <c r="ATG3" s="471">
        <v>1945.1495153338328</v>
      </c>
      <c r="ATH3" s="471">
        <v>1945.1642427729785</v>
      </c>
      <c r="ATI3" s="471">
        <v>1945.1789702121227</v>
      </c>
      <c r="ATJ3" s="471">
        <v>1945.1936976512684</v>
      </c>
      <c r="ATK3" s="471">
        <v>1945.208425090414</v>
      </c>
      <c r="ATL3" s="471">
        <v>1945.2231525295599</v>
      </c>
      <c r="ATM3" s="471">
        <v>1945.2378799687056</v>
      </c>
      <c r="ATN3" s="471">
        <v>1945.2526074078517</v>
      </c>
      <c r="ATO3" s="471">
        <v>1945.2673348469973</v>
      </c>
      <c r="ATP3" s="471">
        <v>1945.2820622861407</v>
      </c>
      <c r="ATQ3" s="471">
        <v>1945.296789725287</v>
      </c>
      <c r="ATR3" s="471">
        <v>1945.3115171644326</v>
      </c>
      <c r="ATS3" s="471">
        <v>1945.3262446035787</v>
      </c>
      <c r="ATT3" s="471">
        <v>1945.3409720427244</v>
      </c>
      <c r="ATU3" s="471">
        <v>1945.3556994818705</v>
      </c>
      <c r="ATV3" s="471">
        <v>1945.3704269210161</v>
      </c>
      <c r="ATW3" s="471">
        <v>1945.3851543601618</v>
      </c>
      <c r="ATX3" s="471">
        <v>1945.3998817993076</v>
      </c>
      <c r="ATY3" s="471">
        <v>1945.4146092384533</v>
      </c>
      <c r="ATZ3" s="471">
        <v>1945.4293366775994</v>
      </c>
      <c r="AUA3" s="471">
        <v>1945.4440641167471</v>
      </c>
      <c r="AUB3" s="471">
        <v>1945.4587915558927</v>
      </c>
      <c r="AUC3" s="471">
        <v>1945.4735189950388</v>
      </c>
      <c r="AUD3" s="471">
        <v>1945.4882464341845</v>
      </c>
      <c r="AUE3" s="471">
        <v>1945.5029738733301</v>
      </c>
      <c r="AUF3" s="471">
        <v>1945.5177013124762</v>
      </c>
      <c r="AUG3" s="471">
        <v>1945.5324287516219</v>
      </c>
      <c r="AUH3" s="471">
        <v>1945.5471561907675</v>
      </c>
      <c r="AUI3" s="471">
        <v>1945.5618836299134</v>
      </c>
      <c r="AUJ3" s="471">
        <v>1945.5766110690595</v>
      </c>
      <c r="AUK3" s="471">
        <v>1945.5913385082029</v>
      </c>
      <c r="AUL3" s="471">
        <v>1945.606065947349</v>
      </c>
      <c r="AUM3" s="471">
        <v>1945.6207933864946</v>
      </c>
      <c r="AUN3" s="471">
        <v>1945.6355208256405</v>
      </c>
      <c r="AUO3" s="471">
        <v>1945.6502482647866</v>
      </c>
      <c r="AUP3" s="471">
        <v>1945.6649757039322</v>
      </c>
      <c r="AUQ3" s="471">
        <v>1945.6797031430783</v>
      </c>
      <c r="AUR3" s="471">
        <v>1945.694430582224</v>
      </c>
      <c r="AUS3" s="471">
        <v>1945.7091580213696</v>
      </c>
      <c r="AUT3" s="471">
        <v>1945.7238854605152</v>
      </c>
      <c r="AUU3" s="471">
        <v>1945.7386128996611</v>
      </c>
      <c r="AUV3" s="471">
        <v>1945.7533403388068</v>
      </c>
      <c r="AUW3" s="471">
        <v>1945.7680677779506</v>
      </c>
      <c r="AUX3" s="471">
        <v>1945.7827952170967</v>
      </c>
      <c r="AUY3" s="471">
        <v>1945.7975226562423</v>
      </c>
      <c r="AUZ3" s="471">
        <v>1945.8122500953882</v>
      </c>
      <c r="AVA3" s="471">
        <v>1945.8269775345339</v>
      </c>
      <c r="AVB3" s="471">
        <v>1945.84170497368</v>
      </c>
      <c r="AVC3" s="471">
        <v>1945.8564324128261</v>
      </c>
      <c r="AVD3" s="471">
        <v>1945.8711598519712</v>
      </c>
      <c r="AVE3" s="471">
        <v>1945.8858872911173</v>
      </c>
      <c r="AVF3" s="471">
        <v>1945.900614730263</v>
      </c>
      <c r="AVG3" s="471">
        <v>1945.9153421694089</v>
      </c>
      <c r="AVH3" s="471">
        <v>1945.930069608555</v>
      </c>
      <c r="AVI3" s="471">
        <v>1945.9447970477006</v>
      </c>
      <c r="AVJ3" s="471">
        <v>1945.9595244868462</v>
      </c>
      <c r="AVK3" s="471">
        <v>1945.9742519259939</v>
      </c>
      <c r="AVL3" s="471">
        <v>1945.9889793651396</v>
      </c>
      <c r="AVM3" s="471">
        <v>1946.0037068042857</v>
      </c>
      <c r="AVN3" s="471">
        <v>1946.0184342434318</v>
      </c>
      <c r="AVO3" s="471">
        <v>1946.0331616825774</v>
      </c>
      <c r="AVP3" s="471">
        <v>1946.0478891217233</v>
      </c>
      <c r="AVQ3" s="471">
        <v>1946.0626165608689</v>
      </c>
      <c r="AVR3" s="471">
        <v>1946.077344000015</v>
      </c>
      <c r="AVS3" s="471">
        <v>1946.0920714391607</v>
      </c>
      <c r="AVT3" s="471">
        <v>1946.1067988783063</v>
      </c>
      <c r="AVU3" s="471">
        <v>1946.1215263174522</v>
      </c>
      <c r="AVV3" s="471">
        <v>1946.1362537565979</v>
      </c>
      <c r="AVW3" s="471">
        <v>1946.150981195744</v>
      </c>
      <c r="AVX3" s="471">
        <v>1946.1657086348896</v>
      </c>
      <c r="AVY3" s="471">
        <v>1946.1804360740352</v>
      </c>
      <c r="AVZ3" s="471">
        <v>1946.1951635131813</v>
      </c>
      <c r="AWA3" s="471">
        <v>1946.2098909523272</v>
      </c>
      <c r="AWB3" s="471">
        <v>1946.2246183914729</v>
      </c>
      <c r="AWC3" s="471">
        <v>1946.239345830619</v>
      </c>
      <c r="AWD3" s="471">
        <v>1946.2540732697628</v>
      </c>
      <c r="AWE3" s="471">
        <v>1946.2688007089084</v>
      </c>
      <c r="AWF3" s="471">
        <v>1946.2835281480541</v>
      </c>
      <c r="AWG3" s="471">
        <v>1946.2982555871999</v>
      </c>
      <c r="AWH3" s="471">
        <v>1946.3129830263456</v>
      </c>
      <c r="AWI3" s="471">
        <v>1946.3277104654912</v>
      </c>
      <c r="AWJ3" s="471">
        <v>1946.3424379046373</v>
      </c>
      <c r="AWK3" s="471">
        <v>1946.3571653437834</v>
      </c>
      <c r="AWL3" s="471">
        <v>1946.3718927829291</v>
      </c>
      <c r="AWM3" s="471">
        <v>1946.386620222075</v>
      </c>
      <c r="AWN3" s="471">
        <v>1946.4013476612186</v>
      </c>
      <c r="AWO3" s="471">
        <v>1946.4160751003644</v>
      </c>
      <c r="AWP3" s="471">
        <v>1946.4308025395101</v>
      </c>
      <c r="AWQ3" s="471">
        <v>1946.4455299786562</v>
      </c>
      <c r="AWR3" s="471">
        <v>1946.4602574178018</v>
      </c>
      <c r="AWS3" s="471">
        <v>1946.4749848569475</v>
      </c>
      <c r="AWT3" s="471">
        <v>1946.4897122960933</v>
      </c>
      <c r="AWU3" s="471">
        <v>1946.504439735239</v>
      </c>
      <c r="AWV3" s="471">
        <v>1946.5191671743869</v>
      </c>
      <c r="AWW3" s="471">
        <v>1946.533894613533</v>
      </c>
      <c r="AWX3" s="471">
        <v>1946.5486220526789</v>
      </c>
      <c r="AWY3" s="471">
        <v>1946.5633494918245</v>
      </c>
      <c r="AWZ3" s="471">
        <v>1946.5780769309706</v>
      </c>
      <c r="AXA3" s="471">
        <v>1946.5928043701163</v>
      </c>
      <c r="AXB3" s="471">
        <v>1946.6075318092619</v>
      </c>
      <c r="AXC3" s="471">
        <v>1946.6222592484078</v>
      </c>
      <c r="AXD3" s="471">
        <v>1946.6369866875534</v>
      </c>
      <c r="AXE3" s="471">
        <v>1946.6517141266995</v>
      </c>
      <c r="AXF3" s="471">
        <v>1946.6664415658452</v>
      </c>
      <c r="AXG3" s="471">
        <v>1946.6811690049908</v>
      </c>
      <c r="AXH3" s="471">
        <v>1946.6958964441369</v>
      </c>
      <c r="AXI3" s="471">
        <v>1946.7106238832828</v>
      </c>
      <c r="AXJ3" s="471">
        <v>1946.7253513224282</v>
      </c>
      <c r="AXK3" s="471">
        <v>1946.7400787615741</v>
      </c>
      <c r="AXL3" s="471">
        <v>1946.7548062007179</v>
      </c>
      <c r="AXM3" s="471">
        <v>1946.769533639864</v>
      </c>
      <c r="AXN3" s="471">
        <v>1946.7842610790096</v>
      </c>
      <c r="AXO3" s="471">
        <v>1946.7989885181553</v>
      </c>
      <c r="AXP3" s="471">
        <v>1946.8137159573012</v>
      </c>
      <c r="AXQ3" s="471">
        <v>1946.8284433964473</v>
      </c>
      <c r="AXR3" s="471">
        <v>1946.8431708355929</v>
      </c>
      <c r="AXS3" s="471">
        <v>1946.8578982747385</v>
      </c>
      <c r="AXT3" s="471">
        <v>1946.8726257138849</v>
      </c>
      <c r="AXU3" s="471">
        <v>1946.8873531530305</v>
      </c>
      <c r="AXV3" s="471">
        <v>1946.9020805921762</v>
      </c>
      <c r="AXW3" s="471">
        <v>1946.9168080313218</v>
      </c>
      <c r="AXX3" s="471">
        <v>1946.9315354704679</v>
      </c>
      <c r="AXY3" s="471">
        <v>1946.9462629096136</v>
      </c>
      <c r="AXZ3" s="471">
        <v>1946.9609903487594</v>
      </c>
      <c r="AYA3" s="471">
        <v>1946.9757177879051</v>
      </c>
      <c r="AYB3" s="471">
        <v>1946.9904452270512</v>
      </c>
      <c r="AYC3" s="471">
        <v>1947.0051726661964</v>
      </c>
      <c r="AYD3" s="471">
        <v>1947.0199001053425</v>
      </c>
      <c r="AYE3" s="471">
        <v>1947.0346275444886</v>
      </c>
      <c r="AYF3" s="471">
        <v>1947.0493549836362</v>
      </c>
      <c r="AYG3" s="471">
        <v>1947.0640824227819</v>
      </c>
      <c r="AYH3" s="471">
        <v>1947.078809861928</v>
      </c>
      <c r="AYI3" s="471">
        <v>1947.0935373010736</v>
      </c>
      <c r="AYJ3" s="471">
        <v>1947.1082647402193</v>
      </c>
      <c r="AYK3" s="471">
        <v>1947.1229921793652</v>
      </c>
      <c r="AYL3" s="471">
        <v>1947.1377196185108</v>
      </c>
      <c r="AYM3" s="471">
        <v>1947.1524470576564</v>
      </c>
      <c r="AYN3" s="471">
        <v>1947.1671744968025</v>
      </c>
      <c r="AYO3" s="471">
        <v>1947.1819019359486</v>
      </c>
      <c r="AYP3" s="471">
        <v>1947.1966293750945</v>
      </c>
      <c r="AYQ3" s="471">
        <v>1947.2113568142383</v>
      </c>
      <c r="AYR3" s="471">
        <v>1947.226084253384</v>
      </c>
      <c r="AYS3" s="471">
        <v>1947.2408116925278</v>
      </c>
      <c r="AYT3" s="471">
        <v>1947.2555391316735</v>
      </c>
      <c r="AYU3" s="471">
        <v>1947.2702665708196</v>
      </c>
      <c r="AYV3" s="471">
        <v>1947.2849940099652</v>
      </c>
      <c r="AYW3" s="471">
        <v>1947.2997214491108</v>
      </c>
      <c r="AYX3" s="471">
        <v>1947.3144488882567</v>
      </c>
      <c r="AYY3" s="471">
        <v>1947.3291763274024</v>
      </c>
      <c r="AYZ3" s="471">
        <v>1947.3439037665485</v>
      </c>
      <c r="AZA3" s="471">
        <v>1947.3586312056941</v>
      </c>
      <c r="AZB3" s="471">
        <v>1947.3733586448402</v>
      </c>
      <c r="AZC3" s="471">
        <v>1947.3880860839859</v>
      </c>
      <c r="AZD3" s="471">
        <v>1947.4028135231317</v>
      </c>
      <c r="AZE3" s="471">
        <v>1947.4175409622774</v>
      </c>
      <c r="AZF3" s="471">
        <v>1947.432268401423</v>
      </c>
      <c r="AZG3" s="471">
        <v>1947.4469958405691</v>
      </c>
      <c r="AZH3" s="471">
        <v>1947.461723279715</v>
      </c>
      <c r="AZI3" s="471">
        <v>1947.4764507188606</v>
      </c>
      <c r="AZJ3" s="471">
        <v>1947.4911781580067</v>
      </c>
      <c r="AZK3" s="471">
        <v>1947.5059055971524</v>
      </c>
      <c r="AZL3" s="471">
        <v>1947.520633036298</v>
      </c>
      <c r="AZM3" s="471">
        <v>1947.5353604754441</v>
      </c>
      <c r="AZN3" s="471">
        <v>1947.5500879145898</v>
      </c>
      <c r="AZO3" s="471">
        <v>1947.5648153537354</v>
      </c>
      <c r="AZP3" s="471">
        <v>1947.5795427928836</v>
      </c>
      <c r="AZQ3" s="471">
        <v>1947.5942702320287</v>
      </c>
      <c r="AZR3" s="471">
        <v>1947.6089976711748</v>
      </c>
      <c r="AZS3" s="471">
        <v>1947.6237251103207</v>
      </c>
      <c r="AZT3" s="471">
        <v>1947.6384525494664</v>
      </c>
      <c r="AZU3" s="471">
        <v>1947.6531799886125</v>
      </c>
      <c r="AZV3" s="471">
        <v>1947.6679074277581</v>
      </c>
      <c r="AZW3" s="471">
        <v>1947.6826348669042</v>
      </c>
      <c r="AZX3" s="471">
        <v>1947.6973623060499</v>
      </c>
      <c r="AZY3" s="471">
        <v>1947.7120897451955</v>
      </c>
      <c r="AZZ3" s="471">
        <v>1947.7268171843396</v>
      </c>
      <c r="BAA3" s="471">
        <v>1947.7415446234852</v>
      </c>
      <c r="BAB3" s="471">
        <v>1947.7562720626308</v>
      </c>
      <c r="BAC3" s="471">
        <v>1947.7709995017765</v>
      </c>
      <c r="BAD3" s="471">
        <v>1947.7857269409226</v>
      </c>
      <c r="BAE3" s="471">
        <v>1947.8004543800685</v>
      </c>
      <c r="BAF3" s="471">
        <v>1947.8151818192141</v>
      </c>
      <c r="BAG3" s="471">
        <v>1947.8299092583602</v>
      </c>
      <c r="BAH3" s="471">
        <v>1947.8446366975063</v>
      </c>
      <c r="BAI3" s="471">
        <v>1947.8593641366519</v>
      </c>
      <c r="BAJ3" s="471">
        <v>1947.8740915757976</v>
      </c>
      <c r="BAK3" s="471">
        <v>1947.8888190149432</v>
      </c>
      <c r="BAL3" s="471">
        <v>1947.9035464540891</v>
      </c>
      <c r="BAM3" s="471">
        <v>1947.9182738932352</v>
      </c>
      <c r="BAN3" s="471">
        <v>1947.9330013323809</v>
      </c>
      <c r="BAO3" s="471">
        <v>1947.9477287715265</v>
      </c>
      <c r="BAP3" s="471">
        <v>1947.9624562106724</v>
      </c>
      <c r="BAQ3" s="471">
        <v>1947.9771836498185</v>
      </c>
      <c r="BAR3" s="471">
        <v>1947.9919110889641</v>
      </c>
      <c r="BAS3" s="471">
        <v>1948.0066385281098</v>
      </c>
      <c r="BAT3" s="471">
        <v>1948.021365967254</v>
      </c>
      <c r="BAU3" s="471">
        <v>1948.0360934063992</v>
      </c>
      <c r="BAV3" s="471">
        <v>1948.0508208455453</v>
      </c>
      <c r="BAW3" s="471">
        <v>1948.065548284691</v>
      </c>
      <c r="BAX3" s="471">
        <v>1948.0802757238368</v>
      </c>
      <c r="BAY3" s="471">
        <v>1948.0950031629825</v>
      </c>
      <c r="BAZ3" s="471">
        <v>1948.1097306021306</v>
      </c>
      <c r="BBA3" s="471">
        <v>1948.1244580412763</v>
      </c>
      <c r="BBB3" s="471">
        <v>1948.1391854804224</v>
      </c>
      <c r="BBC3" s="471">
        <v>1948.1539129195676</v>
      </c>
      <c r="BBD3" s="471">
        <v>1948.1686403587141</v>
      </c>
      <c r="BBE3" s="471">
        <v>1948.1833677978598</v>
      </c>
      <c r="BBF3" s="471">
        <v>1948.1980952370054</v>
      </c>
      <c r="BBG3" s="471">
        <v>1948.2128226761492</v>
      </c>
      <c r="BBH3" s="471">
        <v>1948.2275501152949</v>
      </c>
      <c r="BBI3" s="471">
        <v>1948.2422775544408</v>
      </c>
      <c r="BBJ3" s="471">
        <v>1948.2570049935864</v>
      </c>
      <c r="BBK3" s="471">
        <v>1948.2717324327325</v>
      </c>
      <c r="BBL3" s="471">
        <v>1948.2864598718782</v>
      </c>
      <c r="BBM3" s="471">
        <v>1948.301187311024</v>
      </c>
      <c r="BBN3" s="471">
        <v>1948.3159147501697</v>
      </c>
      <c r="BBO3" s="471">
        <v>1948.3306421893158</v>
      </c>
      <c r="BBP3" s="471">
        <v>1948.3453696284614</v>
      </c>
      <c r="BBQ3" s="471">
        <v>1948.3600970676071</v>
      </c>
      <c r="BBR3" s="471">
        <v>1948.3748245067532</v>
      </c>
      <c r="BBS3" s="471">
        <v>1948.3895519458988</v>
      </c>
      <c r="BBT3" s="471">
        <v>1948.4042793850447</v>
      </c>
      <c r="BBU3" s="471">
        <v>1948.4190068241885</v>
      </c>
      <c r="BBV3" s="471">
        <v>1948.4337342633341</v>
      </c>
      <c r="BBW3" s="471">
        <v>1948.4484617024802</v>
      </c>
      <c r="BBX3" s="471">
        <v>1948.4631891416259</v>
      </c>
      <c r="BBY3" s="471">
        <v>1948.4779165807718</v>
      </c>
      <c r="BBZ3" s="471">
        <v>1948.4926440199174</v>
      </c>
      <c r="BCA3" s="471">
        <v>1948.5073714590635</v>
      </c>
      <c r="BCB3" s="471">
        <v>1948.5220988982087</v>
      </c>
      <c r="BCC3" s="471">
        <v>1948.5368263373548</v>
      </c>
      <c r="BCD3" s="471">
        <v>1948.5515537765009</v>
      </c>
      <c r="BCE3" s="471">
        <v>1948.5662812156465</v>
      </c>
      <c r="BCF3" s="471">
        <v>1948.5810086547924</v>
      </c>
      <c r="BCG3" s="471">
        <v>1948.5957360939381</v>
      </c>
      <c r="BCH3" s="471">
        <v>1948.6104635330842</v>
      </c>
      <c r="BCI3" s="471">
        <v>1948.6251909722298</v>
      </c>
      <c r="BCJ3" s="471">
        <v>1948.6399184113754</v>
      </c>
      <c r="BCK3" s="471">
        <v>1948.6546458505231</v>
      </c>
      <c r="BCL3" s="471">
        <v>1948.6693732896692</v>
      </c>
      <c r="BCM3" s="471">
        <v>1948.6841007288149</v>
      </c>
      <c r="BCN3" s="471">
        <v>1948.6988281679587</v>
      </c>
      <c r="BCO3" s="471">
        <v>1948.7135556071048</v>
      </c>
      <c r="BCP3" s="471">
        <v>1948.7282830462507</v>
      </c>
      <c r="BCQ3" s="471">
        <v>1948.7430104853963</v>
      </c>
      <c r="BCR3" s="471">
        <v>1948.7577379245424</v>
      </c>
      <c r="BCS3" s="471">
        <v>1948.7724653636883</v>
      </c>
      <c r="BCT3" s="471">
        <v>1948.7871928028337</v>
      </c>
      <c r="BCU3" s="471">
        <v>1948.8019202419796</v>
      </c>
      <c r="BCV3" s="471">
        <v>1948.8166476811234</v>
      </c>
      <c r="BCW3" s="471">
        <v>1948.8313751202691</v>
      </c>
      <c r="BCX3" s="471">
        <v>1948.8461025594152</v>
      </c>
      <c r="BCY3" s="471">
        <v>1948.8608299985608</v>
      </c>
      <c r="BCZ3" s="471">
        <v>1948.8755574377064</v>
      </c>
      <c r="BDA3" s="471">
        <v>1948.8902848768525</v>
      </c>
      <c r="BDB3" s="471">
        <v>1948.9050123159984</v>
      </c>
      <c r="BDC3" s="471">
        <v>1948.9197397551441</v>
      </c>
      <c r="BDD3" s="471">
        <v>1948.9344671942897</v>
      </c>
      <c r="BDE3" s="471">
        <v>1948.9491946334354</v>
      </c>
      <c r="BDF3" s="471">
        <v>1948.9639220725815</v>
      </c>
      <c r="BDG3" s="471">
        <v>1948.9786495117273</v>
      </c>
      <c r="BDH3" s="471">
        <v>1948.993376950873</v>
      </c>
      <c r="BDI3" s="471">
        <v>1949.0081043900186</v>
      </c>
      <c r="BDJ3" s="471">
        <v>1949.0228318291647</v>
      </c>
      <c r="BDK3" s="471">
        <v>1949.0375592683108</v>
      </c>
      <c r="BDL3" s="471">
        <v>1949.0522867074565</v>
      </c>
      <c r="BDM3" s="471">
        <v>1949.0670141466023</v>
      </c>
      <c r="BDN3" s="471">
        <v>1949.081741585748</v>
      </c>
      <c r="BDO3" s="471">
        <v>1949.0964690248936</v>
      </c>
      <c r="BDP3" s="471">
        <v>1949.1111964640397</v>
      </c>
      <c r="BDQ3" s="471">
        <v>1949.1259239031854</v>
      </c>
      <c r="BDR3" s="471">
        <v>1949.1406513423312</v>
      </c>
      <c r="BDS3" s="471">
        <v>1949.1553787814769</v>
      </c>
      <c r="BDT3" s="471">
        <v>1949.170106220623</v>
      </c>
      <c r="BDU3" s="471">
        <v>1949.1848336597686</v>
      </c>
      <c r="BDV3" s="471">
        <v>1949.1995610989143</v>
      </c>
      <c r="BDW3" s="471">
        <v>1949.2142885380604</v>
      </c>
      <c r="BDX3" s="471">
        <v>1949.229015977206</v>
      </c>
      <c r="BDY3" s="471">
        <v>1949.2437434163517</v>
      </c>
      <c r="BDZ3" s="471">
        <v>1949.2584708554975</v>
      </c>
      <c r="BEA3" s="471">
        <v>1949.2731982946432</v>
      </c>
      <c r="BEB3" s="471">
        <v>1949.2879257337893</v>
      </c>
      <c r="BEC3" s="471">
        <v>1949.3026531729352</v>
      </c>
      <c r="BED3" s="471">
        <v>1949.3173806120808</v>
      </c>
      <c r="BEE3" s="471">
        <v>1949.3321080512264</v>
      </c>
      <c r="BEF3" s="471">
        <v>1949.3468354903725</v>
      </c>
      <c r="BEG3" s="471">
        <v>1949.3615629295182</v>
      </c>
      <c r="BEH3" s="471">
        <v>1949.3762903686643</v>
      </c>
      <c r="BEI3" s="471">
        <v>1949.3910178078099</v>
      </c>
      <c r="BEJ3" s="471">
        <v>1949.4057452469558</v>
      </c>
      <c r="BEK3" s="471">
        <v>1949.4204726861014</v>
      </c>
      <c r="BEL3" s="471">
        <v>1949.4352001252475</v>
      </c>
      <c r="BEM3" s="471">
        <v>1949.4499275643932</v>
      </c>
      <c r="BEN3" s="471">
        <v>1949.4646550035388</v>
      </c>
      <c r="BEO3" s="471">
        <v>1949.4793824426847</v>
      </c>
      <c r="BEP3" s="471">
        <v>1949.4941098818308</v>
      </c>
      <c r="BEQ3" s="471">
        <v>1949.5088373209765</v>
      </c>
      <c r="BER3" s="471">
        <v>1949.5235647601221</v>
      </c>
      <c r="BES3" s="471">
        <v>1949.5382921992677</v>
      </c>
      <c r="BET3" s="471">
        <v>1949.5530196384138</v>
      </c>
      <c r="BEU3" s="471">
        <v>1949.5677470775597</v>
      </c>
    </row>
    <row r="4" spans="1:1503" s="471" customFormat="1" x14ac:dyDescent="0.25"/>
    <row r="5" spans="1:1503" s="471" customFormat="1" x14ac:dyDescent="0.25">
      <c r="A5" s="471" t="s">
        <v>1128</v>
      </c>
      <c r="C5" s="471">
        <v>0</v>
      </c>
      <c r="D5" s="471">
        <v>5</v>
      </c>
      <c r="E5" s="471">
        <v>10</v>
      </c>
      <c r="F5" s="471">
        <v>15</v>
      </c>
      <c r="G5" s="471">
        <v>20</v>
      </c>
      <c r="H5" s="471">
        <v>25</v>
      </c>
      <c r="I5" s="471">
        <v>30</v>
      </c>
      <c r="J5" s="471">
        <v>35</v>
      </c>
      <c r="K5" s="471">
        <v>40</v>
      </c>
      <c r="L5" s="471">
        <v>45</v>
      </c>
      <c r="M5" s="471">
        <v>50</v>
      </c>
      <c r="N5" s="471">
        <v>55</v>
      </c>
      <c r="O5" s="471">
        <v>60</v>
      </c>
      <c r="P5" s="471">
        <v>65</v>
      </c>
      <c r="Q5" s="471">
        <v>70</v>
      </c>
      <c r="R5" s="471">
        <v>75</v>
      </c>
      <c r="S5" s="471">
        <v>80</v>
      </c>
      <c r="T5" s="471">
        <v>85</v>
      </c>
      <c r="U5" s="471">
        <v>90</v>
      </c>
      <c r="V5" s="471">
        <v>95</v>
      </c>
      <c r="W5" s="471">
        <v>100</v>
      </c>
      <c r="X5" s="471">
        <v>105</v>
      </c>
      <c r="Y5" s="471">
        <v>110</v>
      </c>
      <c r="Z5" s="471">
        <v>115</v>
      </c>
      <c r="AA5" s="471">
        <v>120</v>
      </c>
      <c r="AB5" s="471">
        <v>125</v>
      </c>
      <c r="AC5" s="471">
        <v>130</v>
      </c>
      <c r="AD5" s="471">
        <v>135</v>
      </c>
      <c r="AE5" s="471">
        <v>140</v>
      </c>
      <c r="AF5" s="471">
        <v>145</v>
      </c>
      <c r="AG5" s="471">
        <v>150</v>
      </c>
      <c r="AH5" s="471">
        <v>155</v>
      </c>
      <c r="AI5" s="471">
        <v>160</v>
      </c>
      <c r="AJ5" s="471">
        <v>165</v>
      </c>
      <c r="AK5" s="471">
        <v>170</v>
      </c>
      <c r="AL5" s="471">
        <v>175</v>
      </c>
      <c r="AM5" s="471">
        <v>180</v>
      </c>
      <c r="AN5" s="471">
        <v>185</v>
      </c>
      <c r="AO5" s="471">
        <v>190</v>
      </c>
      <c r="AP5" s="471">
        <v>195</v>
      </c>
      <c r="AQ5" s="471">
        <v>200</v>
      </c>
      <c r="AR5" s="471">
        <v>205</v>
      </c>
      <c r="AS5" s="471">
        <v>210</v>
      </c>
      <c r="AT5" s="471">
        <v>215</v>
      </c>
      <c r="AU5" s="471">
        <v>220</v>
      </c>
      <c r="AV5" s="471">
        <v>225</v>
      </c>
      <c r="AW5" s="471">
        <v>230</v>
      </c>
      <c r="AX5" s="471">
        <v>235</v>
      </c>
      <c r="AY5" s="471">
        <v>240</v>
      </c>
      <c r="AZ5" s="471">
        <v>245</v>
      </c>
      <c r="BA5" s="471">
        <v>250</v>
      </c>
      <c r="BB5" s="471">
        <v>255</v>
      </c>
      <c r="BC5" s="471">
        <v>260</v>
      </c>
      <c r="BD5" s="471">
        <v>265</v>
      </c>
      <c r="BE5" s="471">
        <v>270</v>
      </c>
      <c r="BF5" s="471">
        <v>275</v>
      </c>
      <c r="BG5" s="471">
        <v>280</v>
      </c>
      <c r="BH5" s="471">
        <v>285</v>
      </c>
      <c r="BI5" s="471">
        <v>290</v>
      </c>
      <c r="BJ5" s="471">
        <v>295</v>
      </c>
      <c r="BK5" s="471">
        <v>300</v>
      </c>
      <c r="BL5" s="471">
        <v>305</v>
      </c>
      <c r="BM5" s="471">
        <v>310</v>
      </c>
      <c r="BN5" s="471">
        <v>315</v>
      </c>
      <c r="BO5" s="471">
        <v>320</v>
      </c>
      <c r="BP5" s="471">
        <v>325</v>
      </c>
      <c r="BQ5" s="471">
        <v>330</v>
      </c>
      <c r="BR5" s="471">
        <v>335</v>
      </c>
      <c r="BS5" s="471">
        <v>340</v>
      </c>
      <c r="BT5" s="471">
        <v>345</v>
      </c>
      <c r="BU5" s="471">
        <v>350</v>
      </c>
      <c r="BV5" s="471">
        <v>355</v>
      </c>
      <c r="BW5" s="471">
        <v>360</v>
      </c>
      <c r="BX5" s="471">
        <v>365</v>
      </c>
      <c r="BY5" s="471">
        <v>370</v>
      </c>
      <c r="BZ5" s="471">
        <v>375</v>
      </c>
      <c r="CA5" s="471">
        <v>380</v>
      </c>
      <c r="CB5" s="471">
        <v>385</v>
      </c>
      <c r="CC5" s="471">
        <v>390</v>
      </c>
      <c r="CD5" s="471">
        <v>395</v>
      </c>
      <c r="CE5" s="471">
        <v>400</v>
      </c>
      <c r="CF5" s="471">
        <v>405</v>
      </c>
      <c r="CG5" s="471">
        <v>410</v>
      </c>
      <c r="CH5" s="471">
        <v>415</v>
      </c>
      <c r="CI5" s="471">
        <v>420</v>
      </c>
      <c r="CJ5" s="471">
        <v>425</v>
      </c>
      <c r="CK5" s="471">
        <v>430</v>
      </c>
      <c r="CL5" s="471">
        <v>435</v>
      </c>
      <c r="CM5" s="471">
        <v>440</v>
      </c>
      <c r="CN5" s="471">
        <v>445</v>
      </c>
      <c r="CO5" s="471">
        <v>450</v>
      </c>
      <c r="CP5" s="471">
        <v>455</v>
      </c>
      <c r="CQ5" s="471">
        <v>460</v>
      </c>
      <c r="CR5" s="471">
        <v>465</v>
      </c>
      <c r="CS5" s="471">
        <v>470</v>
      </c>
      <c r="CT5" s="471">
        <v>475</v>
      </c>
      <c r="CU5" s="471">
        <v>480</v>
      </c>
      <c r="CV5" s="471">
        <v>485</v>
      </c>
      <c r="CW5" s="471">
        <v>490</v>
      </c>
      <c r="CX5" s="471">
        <v>495</v>
      </c>
      <c r="CY5" s="471">
        <v>500</v>
      </c>
      <c r="CZ5" s="471">
        <v>505</v>
      </c>
      <c r="DA5" s="471">
        <v>510</v>
      </c>
      <c r="DB5" s="471">
        <v>515</v>
      </c>
      <c r="DC5" s="471">
        <v>520</v>
      </c>
      <c r="DD5" s="471">
        <v>525</v>
      </c>
      <c r="DE5" s="471">
        <v>530</v>
      </c>
      <c r="DF5" s="471">
        <v>535</v>
      </c>
      <c r="DG5" s="471">
        <v>540</v>
      </c>
      <c r="DH5" s="471">
        <v>545</v>
      </c>
      <c r="DI5" s="471">
        <v>550</v>
      </c>
      <c r="DJ5" s="471">
        <v>555</v>
      </c>
      <c r="DK5" s="471">
        <v>560</v>
      </c>
      <c r="DL5" s="471">
        <v>565</v>
      </c>
      <c r="DM5" s="471">
        <v>570</v>
      </c>
      <c r="DN5" s="471">
        <v>575</v>
      </c>
      <c r="DO5" s="471">
        <v>580</v>
      </c>
      <c r="DP5" s="471">
        <v>585</v>
      </c>
      <c r="DQ5" s="471">
        <v>590</v>
      </c>
      <c r="DR5" s="471">
        <v>595</v>
      </c>
      <c r="DS5" s="471">
        <v>600</v>
      </c>
      <c r="DT5" s="471">
        <v>605</v>
      </c>
      <c r="DU5" s="471">
        <v>610</v>
      </c>
      <c r="DV5" s="471">
        <v>615</v>
      </c>
      <c r="DW5" s="471">
        <v>620</v>
      </c>
      <c r="DX5" s="471">
        <v>625</v>
      </c>
      <c r="DY5" s="471">
        <v>630</v>
      </c>
      <c r="DZ5" s="471">
        <v>635</v>
      </c>
      <c r="EA5" s="471">
        <v>640</v>
      </c>
      <c r="EB5" s="471">
        <v>645</v>
      </c>
      <c r="EC5" s="471">
        <v>650</v>
      </c>
      <c r="ED5" s="471">
        <v>655</v>
      </c>
      <c r="EE5" s="471">
        <v>660</v>
      </c>
      <c r="EF5" s="471">
        <v>665</v>
      </c>
      <c r="EG5" s="471">
        <v>670</v>
      </c>
      <c r="EH5" s="471">
        <v>675</v>
      </c>
      <c r="EI5" s="471">
        <v>680</v>
      </c>
      <c r="EJ5" s="471">
        <v>685</v>
      </c>
      <c r="EK5" s="471">
        <v>690</v>
      </c>
      <c r="EL5" s="471">
        <v>695</v>
      </c>
      <c r="EM5" s="471">
        <v>700</v>
      </c>
      <c r="EN5" s="471">
        <v>705</v>
      </c>
      <c r="EO5" s="471">
        <v>710</v>
      </c>
      <c r="EP5" s="471">
        <v>715</v>
      </c>
      <c r="EQ5" s="471">
        <v>720</v>
      </c>
      <c r="ER5" s="471">
        <v>725</v>
      </c>
      <c r="ES5" s="471">
        <v>730</v>
      </c>
      <c r="ET5" s="471">
        <v>735</v>
      </c>
      <c r="EU5" s="471">
        <v>740</v>
      </c>
      <c r="EV5" s="471">
        <v>745</v>
      </c>
      <c r="EW5" s="471">
        <v>750</v>
      </c>
      <c r="EX5" s="471">
        <v>755</v>
      </c>
      <c r="EY5" s="471">
        <v>760</v>
      </c>
      <c r="EZ5" s="471">
        <v>765</v>
      </c>
      <c r="FA5" s="471">
        <v>770</v>
      </c>
      <c r="FB5" s="471">
        <v>775</v>
      </c>
      <c r="FC5" s="471">
        <v>780</v>
      </c>
      <c r="FD5" s="471">
        <v>785</v>
      </c>
      <c r="FE5" s="471">
        <v>790</v>
      </c>
      <c r="FF5" s="471">
        <v>795</v>
      </c>
      <c r="FG5" s="471">
        <v>800</v>
      </c>
      <c r="FH5" s="471">
        <v>805</v>
      </c>
      <c r="FI5" s="471">
        <v>810</v>
      </c>
      <c r="FJ5" s="471">
        <v>815</v>
      </c>
      <c r="FK5" s="471">
        <v>820</v>
      </c>
      <c r="FL5" s="471">
        <v>825</v>
      </c>
      <c r="FM5" s="471">
        <v>830</v>
      </c>
      <c r="FN5" s="471">
        <v>835</v>
      </c>
      <c r="FO5" s="471">
        <v>840</v>
      </c>
      <c r="FP5" s="471">
        <v>845</v>
      </c>
      <c r="FQ5" s="471">
        <v>850</v>
      </c>
      <c r="FR5" s="471">
        <v>855</v>
      </c>
      <c r="FS5" s="471">
        <v>860</v>
      </c>
      <c r="FT5" s="471">
        <v>865</v>
      </c>
      <c r="FU5" s="471">
        <v>870</v>
      </c>
      <c r="FV5" s="471">
        <v>875</v>
      </c>
      <c r="FW5" s="471">
        <v>880</v>
      </c>
      <c r="FX5" s="471">
        <v>885</v>
      </c>
      <c r="FY5" s="471">
        <v>890</v>
      </c>
      <c r="FZ5" s="471">
        <v>895</v>
      </c>
      <c r="GA5" s="471">
        <v>900</v>
      </c>
      <c r="GB5" s="471">
        <v>905</v>
      </c>
      <c r="GC5" s="471">
        <v>910</v>
      </c>
      <c r="GD5" s="471">
        <v>915</v>
      </c>
      <c r="GE5" s="471">
        <v>920</v>
      </c>
      <c r="GF5" s="471">
        <v>925</v>
      </c>
      <c r="GG5" s="471">
        <v>930</v>
      </c>
      <c r="GH5" s="471">
        <v>935</v>
      </c>
      <c r="GI5" s="471">
        <v>940</v>
      </c>
      <c r="GJ5" s="471">
        <v>945</v>
      </c>
      <c r="GK5" s="471">
        <v>950</v>
      </c>
      <c r="GL5" s="471">
        <v>955</v>
      </c>
      <c r="GM5" s="471">
        <v>960</v>
      </c>
      <c r="GN5" s="471">
        <v>965</v>
      </c>
      <c r="GO5" s="471">
        <v>970</v>
      </c>
      <c r="GP5" s="471">
        <v>975</v>
      </c>
      <c r="GQ5" s="471">
        <v>980</v>
      </c>
      <c r="GR5" s="471">
        <v>985</v>
      </c>
      <c r="GS5" s="471">
        <v>990</v>
      </c>
      <c r="GT5" s="471">
        <v>995</v>
      </c>
      <c r="GU5" s="471">
        <v>1000</v>
      </c>
      <c r="GV5" s="471">
        <v>1005</v>
      </c>
      <c r="GW5" s="471">
        <v>1010</v>
      </c>
      <c r="GX5" s="471">
        <v>1015</v>
      </c>
      <c r="GY5" s="471">
        <v>1020</v>
      </c>
      <c r="GZ5" s="471">
        <v>1025</v>
      </c>
      <c r="HA5" s="471">
        <v>1030</v>
      </c>
      <c r="HB5" s="471">
        <v>1035</v>
      </c>
      <c r="HC5" s="471">
        <v>1040</v>
      </c>
      <c r="HD5" s="471">
        <v>1045</v>
      </c>
      <c r="HE5" s="471">
        <v>1050</v>
      </c>
      <c r="HF5" s="471">
        <v>1055</v>
      </c>
      <c r="HG5" s="471">
        <v>1060</v>
      </c>
      <c r="HH5" s="471">
        <v>1065</v>
      </c>
      <c r="HI5" s="471">
        <v>1070</v>
      </c>
      <c r="HJ5" s="471">
        <v>1075</v>
      </c>
      <c r="HK5" s="471">
        <v>1080</v>
      </c>
      <c r="HL5" s="471">
        <v>1085</v>
      </c>
      <c r="HM5" s="471">
        <v>1090</v>
      </c>
      <c r="HN5" s="471">
        <v>1095</v>
      </c>
      <c r="HO5" s="471">
        <v>1100</v>
      </c>
      <c r="HP5" s="471">
        <v>1105</v>
      </c>
      <c r="HQ5" s="471">
        <v>1110</v>
      </c>
      <c r="HR5" s="471">
        <v>1115</v>
      </c>
      <c r="HS5" s="471">
        <v>1120</v>
      </c>
      <c r="HT5" s="471">
        <v>1125</v>
      </c>
      <c r="HU5" s="471">
        <v>1130</v>
      </c>
      <c r="HV5" s="471">
        <v>1135</v>
      </c>
      <c r="HW5" s="471">
        <v>1140</v>
      </c>
      <c r="HX5" s="471">
        <v>1145</v>
      </c>
      <c r="HY5" s="471">
        <v>1150</v>
      </c>
      <c r="HZ5" s="471">
        <v>1155</v>
      </c>
      <c r="IA5" s="471">
        <v>1160</v>
      </c>
      <c r="IB5" s="471">
        <v>1165</v>
      </c>
      <c r="IC5" s="471">
        <v>1170</v>
      </c>
      <c r="ID5" s="471">
        <v>1175</v>
      </c>
      <c r="IE5" s="471">
        <v>1180</v>
      </c>
      <c r="IF5" s="471">
        <v>1185</v>
      </c>
      <c r="IG5" s="471">
        <v>1190</v>
      </c>
      <c r="IH5" s="471">
        <v>1195</v>
      </c>
      <c r="II5" s="471">
        <v>1200</v>
      </c>
      <c r="IJ5" s="471">
        <v>1205</v>
      </c>
      <c r="IK5" s="471">
        <v>1210</v>
      </c>
      <c r="IL5" s="471">
        <v>1215</v>
      </c>
      <c r="IM5" s="471">
        <v>1220</v>
      </c>
      <c r="IN5" s="471">
        <v>1225</v>
      </c>
      <c r="IO5" s="471">
        <v>1230</v>
      </c>
      <c r="IP5" s="471">
        <v>1235</v>
      </c>
      <c r="IQ5" s="471">
        <v>1240</v>
      </c>
      <c r="IR5" s="471">
        <v>1245</v>
      </c>
      <c r="IS5" s="471">
        <v>1250</v>
      </c>
      <c r="IT5" s="471">
        <v>1255</v>
      </c>
      <c r="IU5" s="471">
        <v>1260</v>
      </c>
      <c r="IV5" s="471">
        <v>1265</v>
      </c>
      <c r="IW5" s="471">
        <v>1270</v>
      </c>
      <c r="IX5" s="471">
        <v>1275</v>
      </c>
      <c r="IY5" s="471">
        <v>1280</v>
      </c>
      <c r="IZ5" s="471">
        <v>1285</v>
      </c>
      <c r="JA5" s="471">
        <v>1290</v>
      </c>
      <c r="JB5" s="471">
        <v>1295</v>
      </c>
      <c r="JC5" s="471">
        <v>1300</v>
      </c>
      <c r="JD5" s="471">
        <v>1305</v>
      </c>
      <c r="JE5" s="471">
        <v>1310</v>
      </c>
      <c r="JF5" s="471">
        <v>1315</v>
      </c>
      <c r="JG5" s="471">
        <v>1320</v>
      </c>
      <c r="JH5" s="471">
        <v>1325</v>
      </c>
      <c r="JI5" s="471">
        <v>1330</v>
      </c>
      <c r="JJ5" s="471">
        <v>1335</v>
      </c>
      <c r="JK5" s="471">
        <v>1340</v>
      </c>
      <c r="JL5" s="471">
        <v>1345</v>
      </c>
      <c r="JM5" s="471">
        <v>1350</v>
      </c>
      <c r="JN5" s="471">
        <v>1355</v>
      </c>
      <c r="JO5" s="471">
        <v>1360</v>
      </c>
      <c r="JP5" s="471">
        <v>1365</v>
      </c>
      <c r="JQ5" s="471">
        <v>1370</v>
      </c>
      <c r="JR5" s="471">
        <v>1375</v>
      </c>
      <c r="JS5" s="471">
        <v>1380</v>
      </c>
      <c r="JT5" s="471">
        <v>1385</v>
      </c>
      <c r="JU5" s="471">
        <v>1390</v>
      </c>
      <c r="JV5" s="471">
        <v>1395</v>
      </c>
      <c r="JW5" s="471">
        <v>1400</v>
      </c>
      <c r="JX5" s="471">
        <v>1405</v>
      </c>
      <c r="JY5" s="471">
        <v>1410</v>
      </c>
      <c r="JZ5" s="471">
        <v>1415</v>
      </c>
      <c r="KA5" s="471">
        <v>1420</v>
      </c>
      <c r="KB5" s="471">
        <v>1425</v>
      </c>
      <c r="KC5" s="471">
        <v>1430</v>
      </c>
      <c r="KD5" s="471">
        <v>1435</v>
      </c>
      <c r="KE5" s="471">
        <v>1440</v>
      </c>
      <c r="KF5" s="471">
        <v>1445</v>
      </c>
      <c r="KG5" s="471">
        <v>1450</v>
      </c>
      <c r="KH5" s="471">
        <v>1455</v>
      </c>
      <c r="KI5" s="471">
        <v>1460</v>
      </c>
      <c r="KJ5" s="471">
        <v>1465</v>
      </c>
      <c r="KK5" s="471">
        <v>1470</v>
      </c>
      <c r="KL5" s="471">
        <v>1475</v>
      </c>
      <c r="KM5" s="471">
        <v>1480</v>
      </c>
      <c r="KN5" s="471">
        <v>1485</v>
      </c>
      <c r="KO5" s="471">
        <v>1490</v>
      </c>
      <c r="KP5" s="471">
        <v>1495</v>
      </c>
      <c r="KQ5" s="471">
        <v>1500</v>
      </c>
      <c r="KR5" s="471">
        <v>1505</v>
      </c>
      <c r="KS5" s="471">
        <v>1510</v>
      </c>
      <c r="KT5" s="471">
        <v>1515</v>
      </c>
      <c r="KU5" s="471">
        <v>1520</v>
      </c>
      <c r="KV5" s="471">
        <v>1525</v>
      </c>
      <c r="KW5" s="471">
        <v>1530</v>
      </c>
      <c r="KX5" s="471">
        <v>1535</v>
      </c>
      <c r="KY5" s="471">
        <v>1540</v>
      </c>
      <c r="KZ5" s="471">
        <v>1545</v>
      </c>
      <c r="LA5" s="471">
        <v>1550</v>
      </c>
      <c r="LB5" s="471">
        <v>1555</v>
      </c>
      <c r="LC5" s="471">
        <v>1560</v>
      </c>
      <c r="LD5" s="471">
        <v>1565</v>
      </c>
      <c r="LE5" s="471">
        <v>1570</v>
      </c>
      <c r="LF5" s="471">
        <v>1575</v>
      </c>
      <c r="LG5" s="471">
        <v>1580</v>
      </c>
      <c r="LH5" s="471">
        <v>1585</v>
      </c>
      <c r="LI5" s="471">
        <v>1590</v>
      </c>
      <c r="LJ5" s="471">
        <v>1595</v>
      </c>
      <c r="LK5" s="471">
        <v>1600</v>
      </c>
      <c r="LL5" s="471">
        <v>1605</v>
      </c>
      <c r="LM5" s="471">
        <v>1610</v>
      </c>
      <c r="LN5" s="471">
        <v>1615</v>
      </c>
      <c r="LO5" s="471">
        <v>1620</v>
      </c>
      <c r="LP5" s="471">
        <v>1625</v>
      </c>
      <c r="LQ5" s="471">
        <v>1630</v>
      </c>
      <c r="LR5" s="471">
        <v>1635</v>
      </c>
      <c r="LS5" s="471">
        <v>1640</v>
      </c>
      <c r="LT5" s="471">
        <v>1645</v>
      </c>
      <c r="LU5" s="471">
        <v>1650</v>
      </c>
      <c r="LV5" s="471">
        <v>1655</v>
      </c>
      <c r="LW5" s="471">
        <v>1660</v>
      </c>
      <c r="LX5" s="471">
        <v>1665</v>
      </c>
      <c r="LY5" s="471">
        <v>1670</v>
      </c>
      <c r="LZ5" s="471">
        <v>1675</v>
      </c>
      <c r="MA5" s="471">
        <v>1680</v>
      </c>
      <c r="MB5" s="471">
        <v>1685</v>
      </c>
      <c r="MC5" s="471">
        <v>1690</v>
      </c>
      <c r="MD5" s="471">
        <v>1695</v>
      </c>
      <c r="ME5" s="471">
        <v>1700</v>
      </c>
      <c r="MF5" s="471">
        <v>1705</v>
      </c>
      <c r="MG5" s="471">
        <v>1710</v>
      </c>
      <c r="MH5" s="471">
        <v>1715</v>
      </c>
      <c r="MI5" s="471">
        <v>1720</v>
      </c>
      <c r="MJ5" s="471">
        <v>1725</v>
      </c>
      <c r="MK5" s="471">
        <v>1730</v>
      </c>
      <c r="ML5" s="471">
        <v>1735</v>
      </c>
      <c r="MM5" s="471">
        <v>1740</v>
      </c>
      <c r="MN5" s="471">
        <v>1745</v>
      </c>
      <c r="MO5" s="471">
        <v>1750</v>
      </c>
      <c r="MP5" s="471">
        <v>1755</v>
      </c>
      <c r="MQ5" s="471">
        <v>1760</v>
      </c>
      <c r="MR5" s="471">
        <v>1765</v>
      </c>
      <c r="MS5" s="471">
        <v>1770</v>
      </c>
      <c r="MT5" s="471">
        <v>1775</v>
      </c>
      <c r="MU5" s="471">
        <v>1780</v>
      </c>
      <c r="MV5" s="471">
        <v>1785</v>
      </c>
      <c r="MW5" s="471">
        <v>1790</v>
      </c>
      <c r="MX5" s="471">
        <v>1795</v>
      </c>
      <c r="MY5" s="471">
        <v>1800</v>
      </c>
      <c r="MZ5" s="471">
        <v>1805</v>
      </c>
      <c r="NA5" s="471">
        <v>1810</v>
      </c>
      <c r="NB5" s="471">
        <v>1815</v>
      </c>
      <c r="NC5" s="471">
        <v>1820</v>
      </c>
      <c r="ND5" s="471">
        <v>1825</v>
      </c>
      <c r="NE5" s="471">
        <v>1830</v>
      </c>
      <c r="NF5" s="471">
        <v>1835</v>
      </c>
      <c r="NG5" s="471">
        <v>1840</v>
      </c>
      <c r="NH5" s="471">
        <v>1845</v>
      </c>
      <c r="NI5" s="471">
        <v>1850</v>
      </c>
      <c r="NJ5" s="471">
        <v>1855</v>
      </c>
      <c r="NK5" s="471">
        <v>1860</v>
      </c>
      <c r="NL5" s="471">
        <v>1865</v>
      </c>
      <c r="NM5" s="471">
        <v>1870</v>
      </c>
      <c r="NN5" s="471">
        <v>1875</v>
      </c>
      <c r="NO5" s="471">
        <v>1880</v>
      </c>
      <c r="NP5" s="471">
        <v>1885</v>
      </c>
      <c r="NQ5" s="471">
        <v>1890</v>
      </c>
      <c r="NR5" s="471">
        <v>1895</v>
      </c>
      <c r="NS5" s="471">
        <v>1900</v>
      </c>
      <c r="NT5" s="471">
        <v>1905</v>
      </c>
      <c r="NU5" s="471">
        <v>1910</v>
      </c>
      <c r="NV5" s="471">
        <v>1915</v>
      </c>
      <c r="NW5" s="471">
        <v>1920</v>
      </c>
      <c r="NX5" s="471">
        <v>1925</v>
      </c>
      <c r="NY5" s="471">
        <v>1930</v>
      </c>
      <c r="NZ5" s="471">
        <v>1935</v>
      </c>
      <c r="OA5" s="471">
        <v>1940</v>
      </c>
      <c r="OB5" s="471">
        <v>1945</v>
      </c>
      <c r="OC5" s="471">
        <v>1950</v>
      </c>
      <c r="OD5" s="471">
        <v>1955</v>
      </c>
      <c r="OE5" s="471">
        <v>1960</v>
      </c>
      <c r="OF5" s="471">
        <v>1965</v>
      </c>
      <c r="OG5" s="471">
        <v>1970</v>
      </c>
      <c r="OH5" s="471">
        <v>1975</v>
      </c>
      <c r="OI5" s="471">
        <v>1980</v>
      </c>
      <c r="OJ5" s="471">
        <v>1985</v>
      </c>
      <c r="OK5" s="471">
        <v>1990</v>
      </c>
      <c r="OL5" s="471">
        <v>1995</v>
      </c>
      <c r="OM5" s="471">
        <v>2000</v>
      </c>
      <c r="ON5" s="471">
        <v>2005</v>
      </c>
      <c r="OO5" s="471">
        <v>2010</v>
      </c>
      <c r="OP5" s="471">
        <v>2015</v>
      </c>
      <c r="OQ5" s="471">
        <v>2020</v>
      </c>
      <c r="OR5" s="471">
        <v>2025</v>
      </c>
      <c r="OS5" s="471">
        <v>2030</v>
      </c>
      <c r="OT5" s="471">
        <v>2035</v>
      </c>
      <c r="OU5" s="471">
        <v>2040</v>
      </c>
      <c r="OV5" s="471">
        <v>2045</v>
      </c>
      <c r="OW5" s="471">
        <v>2050</v>
      </c>
      <c r="OX5" s="471">
        <v>2055</v>
      </c>
      <c r="OY5" s="471">
        <v>2060</v>
      </c>
      <c r="OZ5" s="471">
        <v>2065</v>
      </c>
      <c r="PA5" s="471">
        <v>2070</v>
      </c>
      <c r="PB5" s="471">
        <v>2075</v>
      </c>
      <c r="PC5" s="471">
        <v>2080</v>
      </c>
      <c r="PD5" s="471">
        <v>2085</v>
      </c>
      <c r="PE5" s="471">
        <v>2090</v>
      </c>
      <c r="PF5" s="471">
        <v>2095</v>
      </c>
      <c r="PG5" s="471">
        <v>2100</v>
      </c>
      <c r="PH5" s="471">
        <v>2105</v>
      </c>
      <c r="PI5" s="471">
        <v>2110</v>
      </c>
      <c r="PJ5" s="471">
        <v>2115</v>
      </c>
      <c r="PK5" s="471">
        <v>2120</v>
      </c>
      <c r="PL5" s="471">
        <v>2125</v>
      </c>
      <c r="PM5" s="471">
        <v>2130</v>
      </c>
      <c r="PN5" s="471">
        <v>2135</v>
      </c>
      <c r="PO5" s="471">
        <v>2140</v>
      </c>
      <c r="PP5" s="471">
        <v>2145</v>
      </c>
      <c r="PQ5" s="471">
        <v>2150</v>
      </c>
      <c r="PR5" s="471">
        <v>2155</v>
      </c>
      <c r="PS5" s="471">
        <v>2160</v>
      </c>
      <c r="PT5" s="471">
        <v>2165</v>
      </c>
      <c r="PU5" s="471">
        <v>2170</v>
      </c>
      <c r="PV5" s="471">
        <v>2175</v>
      </c>
      <c r="PW5" s="471">
        <v>2180</v>
      </c>
      <c r="PX5" s="471">
        <v>2185</v>
      </c>
      <c r="PY5" s="471">
        <v>2190</v>
      </c>
      <c r="PZ5" s="471">
        <v>2195</v>
      </c>
      <c r="QA5" s="471">
        <v>2200</v>
      </c>
      <c r="QB5" s="471">
        <v>2205</v>
      </c>
      <c r="QC5" s="471">
        <v>2210</v>
      </c>
      <c r="QD5" s="471">
        <v>2215</v>
      </c>
      <c r="QE5" s="471">
        <v>2220</v>
      </c>
      <c r="QF5" s="471">
        <v>2225</v>
      </c>
      <c r="QG5" s="471">
        <v>2230</v>
      </c>
      <c r="QH5" s="471">
        <v>2235</v>
      </c>
      <c r="QI5" s="471">
        <v>2240</v>
      </c>
      <c r="QJ5" s="471">
        <v>2245</v>
      </c>
      <c r="QK5" s="471">
        <v>2250</v>
      </c>
      <c r="QL5" s="471">
        <v>2255</v>
      </c>
      <c r="QM5" s="471">
        <v>2260</v>
      </c>
      <c r="QN5" s="471">
        <v>2265</v>
      </c>
      <c r="QO5" s="471">
        <v>2270</v>
      </c>
      <c r="QP5" s="471">
        <v>2275</v>
      </c>
      <c r="QQ5" s="471">
        <v>2280</v>
      </c>
      <c r="QR5" s="471">
        <v>2285</v>
      </c>
      <c r="QS5" s="471">
        <v>2290</v>
      </c>
      <c r="QT5" s="471">
        <v>2295</v>
      </c>
      <c r="QU5" s="471">
        <v>2300</v>
      </c>
      <c r="QV5" s="471">
        <v>2305</v>
      </c>
      <c r="QW5" s="471">
        <v>2310</v>
      </c>
      <c r="QX5" s="471">
        <v>2315</v>
      </c>
      <c r="QY5" s="471">
        <v>2320</v>
      </c>
      <c r="QZ5" s="471">
        <v>2325</v>
      </c>
      <c r="RA5" s="471">
        <v>2330</v>
      </c>
      <c r="RB5" s="471">
        <v>2335</v>
      </c>
      <c r="RC5" s="471">
        <v>2340</v>
      </c>
      <c r="RD5" s="471">
        <v>2345</v>
      </c>
      <c r="RE5" s="471">
        <v>2350</v>
      </c>
      <c r="RF5" s="471">
        <v>2355</v>
      </c>
      <c r="RG5" s="471">
        <v>2360</v>
      </c>
      <c r="RH5" s="471">
        <v>2365</v>
      </c>
      <c r="RI5" s="471">
        <v>2370</v>
      </c>
      <c r="RJ5" s="471">
        <v>2375</v>
      </c>
      <c r="RK5" s="471">
        <v>2380</v>
      </c>
      <c r="RL5" s="471">
        <v>2385</v>
      </c>
      <c r="RM5" s="471">
        <v>2390</v>
      </c>
      <c r="RN5" s="471">
        <v>2395</v>
      </c>
      <c r="RO5" s="471">
        <v>2400</v>
      </c>
      <c r="RP5" s="471">
        <v>2405</v>
      </c>
      <c r="RQ5" s="471">
        <v>2410</v>
      </c>
      <c r="RR5" s="471">
        <v>2415</v>
      </c>
      <c r="RS5" s="471">
        <v>2420</v>
      </c>
      <c r="RT5" s="471">
        <v>2425</v>
      </c>
      <c r="RU5" s="471">
        <v>2430</v>
      </c>
      <c r="RV5" s="471">
        <v>2435</v>
      </c>
      <c r="RW5" s="471">
        <v>2440</v>
      </c>
      <c r="RX5" s="471">
        <v>2445</v>
      </c>
      <c r="RY5" s="471">
        <v>2450</v>
      </c>
      <c r="RZ5" s="471">
        <v>2455</v>
      </c>
      <c r="SA5" s="471">
        <v>2460</v>
      </c>
      <c r="SB5" s="471">
        <v>2465</v>
      </c>
      <c r="SC5" s="471">
        <v>2470</v>
      </c>
      <c r="SD5" s="471">
        <v>2475</v>
      </c>
      <c r="SE5" s="471">
        <v>2480</v>
      </c>
      <c r="SF5" s="471">
        <v>2485</v>
      </c>
      <c r="SG5" s="471">
        <v>2490</v>
      </c>
      <c r="SH5" s="471">
        <v>2495</v>
      </c>
      <c r="SI5" s="471">
        <v>2500</v>
      </c>
      <c r="SJ5" s="471">
        <v>2505</v>
      </c>
      <c r="SK5" s="471">
        <v>2510</v>
      </c>
      <c r="SL5" s="471">
        <v>2515</v>
      </c>
      <c r="SM5" s="471">
        <v>2520</v>
      </c>
      <c r="SN5" s="471">
        <v>2525</v>
      </c>
      <c r="SO5" s="471">
        <v>2530</v>
      </c>
      <c r="SP5" s="471">
        <v>2535</v>
      </c>
      <c r="SQ5" s="471">
        <v>2540</v>
      </c>
      <c r="SR5" s="471">
        <v>2545</v>
      </c>
      <c r="SS5" s="471">
        <v>2550</v>
      </c>
      <c r="ST5" s="471">
        <v>2555</v>
      </c>
      <c r="SU5" s="471">
        <v>2560</v>
      </c>
      <c r="SV5" s="471">
        <v>2565</v>
      </c>
      <c r="SW5" s="471">
        <v>2570</v>
      </c>
      <c r="SX5" s="471">
        <v>2575</v>
      </c>
      <c r="SY5" s="471">
        <v>2580</v>
      </c>
      <c r="SZ5" s="471">
        <v>2585</v>
      </c>
      <c r="TA5" s="471">
        <v>2590</v>
      </c>
      <c r="TB5" s="471">
        <v>2595</v>
      </c>
      <c r="TC5" s="471">
        <v>2600</v>
      </c>
      <c r="TD5" s="471">
        <v>2605</v>
      </c>
      <c r="TE5" s="471">
        <v>2610</v>
      </c>
      <c r="TF5" s="471">
        <v>2615</v>
      </c>
      <c r="TG5" s="471">
        <v>2620</v>
      </c>
      <c r="TH5" s="471">
        <v>2625</v>
      </c>
      <c r="TI5" s="471">
        <v>2630</v>
      </c>
      <c r="TJ5" s="471">
        <v>2635</v>
      </c>
      <c r="TK5" s="471">
        <v>2640</v>
      </c>
      <c r="TL5" s="471">
        <v>2645</v>
      </c>
      <c r="TM5" s="471">
        <v>2650</v>
      </c>
      <c r="TN5" s="471">
        <v>2655</v>
      </c>
      <c r="TO5" s="471">
        <v>2660</v>
      </c>
      <c r="TP5" s="471">
        <v>2665</v>
      </c>
      <c r="TQ5" s="471">
        <v>2670</v>
      </c>
      <c r="TR5" s="471">
        <v>2675</v>
      </c>
      <c r="TS5" s="471">
        <v>2680</v>
      </c>
      <c r="TT5" s="471">
        <v>2685</v>
      </c>
      <c r="TU5" s="471">
        <v>2690</v>
      </c>
      <c r="TV5" s="471">
        <v>2695</v>
      </c>
      <c r="TW5" s="471">
        <v>2700</v>
      </c>
      <c r="TX5" s="471">
        <v>2705</v>
      </c>
      <c r="TY5" s="471">
        <v>2710</v>
      </c>
      <c r="TZ5" s="471">
        <v>2715</v>
      </c>
      <c r="UA5" s="471">
        <v>2720</v>
      </c>
      <c r="UB5" s="471">
        <v>2725</v>
      </c>
      <c r="UC5" s="471">
        <v>2730</v>
      </c>
      <c r="UD5" s="471">
        <v>2735</v>
      </c>
      <c r="UE5" s="471">
        <v>2740</v>
      </c>
      <c r="UF5" s="471">
        <v>2745</v>
      </c>
      <c r="UG5" s="471">
        <v>2750</v>
      </c>
      <c r="UH5" s="471">
        <v>2755</v>
      </c>
      <c r="UI5" s="471">
        <v>2760</v>
      </c>
      <c r="UJ5" s="471">
        <v>2765</v>
      </c>
      <c r="UK5" s="471">
        <v>2770</v>
      </c>
      <c r="UL5" s="471">
        <v>2775</v>
      </c>
      <c r="UM5" s="471">
        <v>2780</v>
      </c>
      <c r="UN5" s="471">
        <v>2785</v>
      </c>
      <c r="UO5" s="471">
        <v>2790</v>
      </c>
      <c r="UP5" s="471">
        <v>2795</v>
      </c>
      <c r="UQ5" s="471">
        <v>2800</v>
      </c>
      <c r="UR5" s="471">
        <v>2805</v>
      </c>
      <c r="US5" s="471">
        <v>2810</v>
      </c>
      <c r="UT5" s="471">
        <v>2815</v>
      </c>
      <c r="UU5" s="471">
        <v>2820</v>
      </c>
      <c r="UV5" s="471">
        <v>2825</v>
      </c>
      <c r="UW5" s="471">
        <v>2830</v>
      </c>
      <c r="UX5" s="471">
        <v>2835</v>
      </c>
      <c r="UY5" s="471">
        <v>2840</v>
      </c>
      <c r="UZ5" s="471">
        <v>2845</v>
      </c>
      <c r="VA5" s="471">
        <v>2850</v>
      </c>
      <c r="VB5" s="471">
        <v>2855</v>
      </c>
      <c r="VC5" s="471">
        <v>2860</v>
      </c>
      <c r="VD5" s="471">
        <v>2865</v>
      </c>
      <c r="VE5" s="471">
        <v>2870</v>
      </c>
      <c r="VF5" s="471">
        <v>2875</v>
      </c>
      <c r="VG5" s="471">
        <v>2880</v>
      </c>
      <c r="VH5" s="471">
        <v>2885</v>
      </c>
      <c r="VI5" s="471">
        <v>2890</v>
      </c>
      <c r="VJ5" s="471">
        <v>2895</v>
      </c>
      <c r="VK5" s="471">
        <v>2900</v>
      </c>
      <c r="VL5" s="471">
        <v>2905</v>
      </c>
      <c r="VM5" s="471">
        <v>2910</v>
      </c>
      <c r="VN5" s="471">
        <v>2915</v>
      </c>
      <c r="VO5" s="471">
        <v>2920</v>
      </c>
      <c r="VP5" s="471">
        <v>2925</v>
      </c>
      <c r="VQ5" s="471">
        <v>2930</v>
      </c>
      <c r="VR5" s="471">
        <v>2935</v>
      </c>
      <c r="VS5" s="471">
        <v>2940</v>
      </c>
      <c r="VT5" s="471">
        <v>2945</v>
      </c>
      <c r="VU5" s="471">
        <v>2950</v>
      </c>
      <c r="VV5" s="471">
        <v>2955</v>
      </c>
      <c r="VW5" s="471">
        <v>2960</v>
      </c>
      <c r="VX5" s="471">
        <v>2965</v>
      </c>
      <c r="VY5" s="471">
        <v>2970</v>
      </c>
      <c r="VZ5" s="471">
        <v>2975</v>
      </c>
      <c r="WA5" s="471">
        <v>2980</v>
      </c>
      <c r="WB5" s="471">
        <v>2985</v>
      </c>
      <c r="WC5" s="471">
        <v>2990</v>
      </c>
      <c r="WD5" s="471">
        <v>2995</v>
      </c>
      <c r="WE5" s="471">
        <v>3000</v>
      </c>
      <c r="WF5" s="471">
        <v>3005</v>
      </c>
      <c r="WG5" s="471">
        <v>3010</v>
      </c>
      <c r="WH5" s="471">
        <v>3015</v>
      </c>
      <c r="WI5" s="471">
        <v>3020</v>
      </c>
      <c r="WJ5" s="471">
        <v>3025</v>
      </c>
      <c r="WK5" s="471">
        <v>3030</v>
      </c>
      <c r="WL5" s="471">
        <v>3035</v>
      </c>
      <c r="WM5" s="471">
        <v>3040</v>
      </c>
      <c r="WN5" s="471">
        <v>3045</v>
      </c>
      <c r="WO5" s="471">
        <v>3050</v>
      </c>
      <c r="WP5" s="471">
        <v>3055</v>
      </c>
      <c r="WQ5" s="471">
        <v>3060</v>
      </c>
      <c r="WR5" s="471">
        <v>3065</v>
      </c>
      <c r="WS5" s="471">
        <v>3070</v>
      </c>
      <c r="WT5" s="471">
        <v>3075</v>
      </c>
      <c r="WU5" s="471">
        <v>3080</v>
      </c>
      <c r="WV5" s="471">
        <v>3085</v>
      </c>
      <c r="WW5" s="471">
        <v>3090</v>
      </c>
      <c r="WX5" s="471">
        <v>3095</v>
      </c>
      <c r="WY5" s="471">
        <v>3100</v>
      </c>
      <c r="WZ5" s="471">
        <v>3105</v>
      </c>
      <c r="XA5" s="471">
        <v>3110</v>
      </c>
      <c r="XB5" s="471">
        <v>3115</v>
      </c>
      <c r="XC5" s="471">
        <v>3120</v>
      </c>
      <c r="XD5" s="471">
        <v>3125</v>
      </c>
      <c r="XE5" s="471">
        <v>3130</v>
      </c>
      <c r="XF5" s="471">
        <v>3135</v>
      </c>
      <c r="XG5" s="471">
        <v>3140</v>
      </c>
      <c r="XH5" s="471">
        <v>3145</v>
      </c>
      <c r="XI5" s="471">
        <v>3150</v>
      </c>
      <c r="XJ5" s="471">
        <v>3155</v>
      </c>
      <c r="XK5" s="471">
        <v>3160</v>
      </c>
      <c r="XL5" s="471">
        <v>3165</v>
      </c>
      <c r="XM5" s="471">
        <v>3170</v>
      </c>
      <c r="XN5" s="471">
        <v>3175</v>
      </c>
      <c r="XO5" s="471">
        <v>3180</v>
      </c>
      <c r="XP5" s="471">
        <v>3185</v>
      </c>
      <c r="XQ5" s="471">
        <v>3190</v>
      </c>
      <c r="XR5" s="471">
        <v>3195</v>
      </c>
      <c r="XS5" s="471">
        <v>3200</v>
      </c>
      <c r="XT5" s="471">
        <v>3205</v>
      </c>
      <c r="XU5" s="471">
        <v>3210</v>
      </c>
      <c r="XV5" s="471">
        <v>3215</v>
      </c>
      <c r="XW5" s="471">
        <v>3220</v>
      </c>
      <c r="XX5" s="471">
        <v>3225</v>
      </c>
      <c r="XY5" s="471">
        <v>3230</v>
      </c>
      <c r="XZ5" s="471">
        <v>3235</v>
      </c>
      <c r="YA5" s="471">
        <v>3240</v>
      </c>
      <c r="YB5" s="471">
        <v>3245</v>
      </c>
      <c r="YC5" s="471">
        <v>3250</v>
      </c>
      <c r="YD5" s="471">
        <v>3255</v>
      </c>
      <c r="YE5" s="471">
        <v>3260</v>
      </c>
      <c r="YF5" s="471">
        <v>3265</v>
      </c>
      <c r="YG5" s="471">
        <v>3270</v>
      </c>
      <c r="YH5" s="471">
        <v>3275</v>
      </c>
      <c r="YI5" s="471">
        <v>3280</v>
      </c>
      <c r="YJ5" s="471">
        <v>3285</v>
      </c>
      <c r="YK5" s="471">
        <v>3290</v>
      </c>
      <c r="YL5" s="471">
        <v>3295</v>
      </c>
      <c r="YM5" s="471">
        <v>3300</v>
      </c>
      <c r="YN5" s="471">
        <v>3305</v>
      </c>
      <c r="YO5" s="471">
        <v>3310</v>
      </c>
      <c r="YP5" s="471">
        <v>3315</v>
      </c>
      <c r="YQ5" s="471">
        <v>3320</v>
      </c>
      <c r="YR5" s="471">
        <v>3325</v>
      </c>
      <c r="YS5" s="471">
        <v>3330</v>
      </c>
      <c r="YT5" s="471">
        <v>3335</v>
      </c>
      <c r="YU5" s="471">
        <v>3340</v>
      </c>
      <c r="YV5" s="471">
        <v>3345</v>
      </c>
      <c r="YW5" s="471">
        <v>3350</v>
      </c>
      <c r="YX5" s="471">
        <v>3355</v>
      </c>
      <c r="YY5" s="471">
        <v>3360</v>
      </c>
      <c r="YZ5" s="471">
        <v>3365</v>
      </c>
      <c r="ZA5" s="471">
        <v>3370</v>
      </c>
      <c r="ZB5" s="471">
        <v>3375</v>
      </c>
      <c r="ZC5" s="471">
        <v>3380</v>
      </c>
      <c r="ZD5" s="471">
        <v>3385</v>
      </c>
      <c r="ZE5" s="471">
        <v>3390</v>
      </c>
      <c r="ZF5" s="471">
        <v>3395</v>
      </c>
      <c r="ZG5" s="471">
        <v>3400</v>
      </c>
      <c r="ZH5" s="471">
        <v>3405</v>
      </c>
      <c r="ZI5" s="471">
        <v>3410</v>
      </c>
      <c r="ZJ5" s="471">
        <v>3415</v>
      </c>
      <c r="ZK5" s="471">
        <v>3420</v>
      </c>
      <c r="ZL5" s="471">
        <v>3425</v>
      </c>
      <c r="ZM5" s="471">
        <v>3430</v>
      </c>
      <c r="ZN5" s="471">
        <v>3435</v>
      </c>
      <c r="ZO5" s="471">
        <v>3440</v>
      </c>
      <c r="ZP5" s="471">
        <v>3445</v>
      </c>
      <c r="ZQ5" s="471">
        <v>3450</v>
      </c>
      <c r="ZR5" s="471">
        <v>3455</v>
      </c>
      <c r="ZS5" s="471">
        <v>3460</v>
      </c>
      <c r="ZT5" s="471">
        <v>3465</v>
      </c>
      <c r="ZU5" s="471">
        <v>3470</v>
      </c>
      <c r="ZV5" s="471">
        <v>3475</v>
      </c>
      <c r="ZW5" s="471">
        <v>3480</v>
      </c>
      <c r="ZX5" s="471">
        <v>3485</v>
      </c>
      <c r="ZY5" s="471">
        <v>3490</v>
      </c>
      <c r="ZZ5" s="471">
        <v>3495</v>
      </c>
      <c r="AAA5" s="471">
        <v>3500</v>
      </c>
      <c r="AAB5" s="471">
        <v>3505</v>
      </c>
      <c r="AAC5" s="471">
        <v>3510</v>
      </c>
      <c r="AAD5" s="471">
        <v>3515</v>
      </c>
      <c r="AAE5" s="471">
        <v>3520</v>
      </c>
      <c r="AAF5" s="471">
        <v>3525</v>
      </c>
      <c r="AAG5" s="471">
        <v>3530</v>
      </c>
      <c r="AAH5" s="471">
        <v>3535</v>
      </c>
      <c r="AAI5" s="471">
        <v>3540</v>
      </c>
      <c r="AAJ5" s="471">
        <v>3545</v>
      </c>
      <c r="AAK5" s="471">
        <v>3550</v>
      </c>
      <c r="AAL5" s="471">
        <v>3555</v>
      </c>
      <c r="AAM5" s="471">
        <v>3560</v>
      </c>
      <c r="AAN5" s="471">
        <v>3565</v>
      </c>
      <c r="AAO5" s="471">
        <v>3570</v>
      </c>
      <c r="AAP5" s="471">
        <v>3575</v>
      </c>
      <c r="AAQ5" s="471">
        <v>3580</v>
      </c>
      <c r="AAR5" s="471">
        <v>3585</v>
      </c>
      <c r="AAS5" s="471">
        <v>3590</v>
      </c>
      <c r="AAT5" s="471">
        <v>3595</v>
      </c>
      <c r="AAU5" s="471">
        <v>3600</v>
      </c>
      <c r="AAV5" s="471">
        <v>3605</v>
      </c>
      <c r="AAW5" s="471">
        <v>3610</v>
      </c>
      <c r="AAX5" s="471">
        <v>3615</v>
      </c>
      <c r="AAY5" s="471">
        <v>3620</v>
      </c>
      <c r="AAZ5" s="471">
        <v>3625</v>
      </c>
      <c r="ABA5" s="471">
        <v>3630</v>
      </c>
      <c r="ABB5" s="471">
        <v>3635</v>
      </c>
      <c r="ABC5" s="471">
        <v>3640</v>
      </c>
      <c r="ABD5" s="471">
        <v>3645</v>
      </c>
      <c r="ABE5" s="471">
        <v>3650</v>
      </c>
      <c r="ABF5" s="471">
        <v>3655</v>
      </c>
      <c r="ABG5" s="471">
        <v>3660</v>
      </c>
      <c r="ABH5" s="471">
        <v>3665</v>
      </c>
      <c r="ABI5" s="471">
        <v>3670</v>
      </c>
      <c r="ABJ5" s="471">
        <v>3675</v>
      </c>
      <c r="ABK5" s="471">
        <v>3680</v>
      </c>
      <c r="ABL5" s="471">
        <v>3685</v>
      </c>
      <c r="ABM5" s="471">
        <v>3690</v>
      </c>
      <c r="ABN5" s="471">
        <v>3695</v>
      </c>
      <c r="ABO5" s="471">
        <v>3700</v>
      </c>
      <c r="ABP5" s="471">
        <v>3705</v>
      </c>
      <c r="ABQ5" s="471">
        <v>3710</v>
      </c>
      <c r="ABR5" s="471">
        <v>3715</v>
      </c>
      <c r="ABS5" s="471">
        <v>3720</v>
      </c>
      <c r="ABT5" s="471">
        <v>3725</v>
      </c>
      <c r="ABU5" s="471">
        <v>3730</v>
      </c>
      <c r="ABV5" s="471">
        <v>3735</v>
      </c>
      <c r="ABW5" s="471">
        <v>3740</v>
      </c>
      <c r="ABX5" s="471">
        <v>3745</v>
      </c>
      <c r="ABY5" s="471">
        <v>3750</v>
      </c>
      <c r="ABZ5" s="471">
        <v>3755</v>
      </c>
      <c r="ACA5" s="471">
        <v>3760</v>
      </c>
      <c r="ACB5" s="471">
        <v>3765</v>
      </c>
      <c r="ACC5" s="471">
        <v>3770</v>
      </c>
      <c r="ACD5" s="471">
        <v>3775</v>
      </c>
      <c r="ACE5" s="471">
        <v>3780</v>
      </c>
      <c r="ACF5" s="471">
        <v>3785</v>
      </c>
      <c r="ACG5" s="471">
        <v>3790</v>
      </c>
      <c r="ACH5" s="471">
        <v>3795</v>
      </c>
      <c r="ACI5" s="471">
        <v>3800</v>
      </c>
      <c r="ACJ5" s="471">
        <v>3805</v>
      </c>
      <c r="ACK5" s="471">
        <v>3810</v>
      </c>
      <c r="ACL5" s="471">
        <v>3815</v>
      </c>
      <c r="ACM5" s="471">
        <v>3820</v>
      </c>
      <c r="ACN5" s="471">
        <v>3825</v>
      </c>
      <c r="ACO5" s="471">
        <v>3830</v>
      </c>
      <c r="ACP5" s="471">
        <v>3835</v>
      </c>
      <c r="ACQ5" s="471">
        <v>3840</v>
      </c>
      <c r="ACR5" s="471">
        <v>3845</v>
      </c>
      <c r="ACS5" s="471">
        <v>3850</v>
      </c>
      <c r="ACT5" s="471">
        <v>3855</v>
      </c>
      <c r="ACU5" s="471">
        <v>3860</v>
      </c>
      <c r="ACV5" s="471">
        <v>3865</v>
      </c>
      <c r="ACW5" s="471">
        <v>3870</v>
      </c>
      <c r="ACX5" s="471">
        <v>3875</v>
      </c>
      <c r="ACY5" s="471">
        <v>3880</v>
      </c>
      <c r="ACZ5" s="471">
        <v>3885</v>
      </c>
      <c r="ADA5" s="471">
        <v>3890</v>
      </c>
      <c r="ADB5" s="471">
        <v>3895</v>
      </c>
      <c r="ADC5" s="471">
        <v>3900</v>
      </c>
      <c r="ADD5" s="471">
        <v>3905</v>
      </c>
      <c r="ADE5" s="471">
        <v>3910</v>
      </c>
      <c r="ADF5" s="471">
        <v>3915</v>
      </c>
      <c r="ADG5" s="471">
        <v>3920</v>
      </c>
      <c r="ADH5" s="471">
        <v>3925</v>
      </c>
      <c r="ADI5" s="471">
        <v>3930</v>
      </c>
      <c r="ADJ5" s="471">
        <v>3935</v>
      </c>
      <c r="ADK5" s="471">
        <v>3940</v>
      </c>
      <c r="ADL5" s="471">
        <v>3945</v>
      </c>
      <c r="ADM5" s="471">
        <v>3950</v>
      </c>
      <c r="ADN5" s="471">
        <v>3955</v>
      </c>
      <c r="ADO5" s="471">
        <v>3960</v>
      </c>
      <c r="ADP5" s="471">
        <v>3965</v>
      </c>
      <c r="ADQ5" s="471">
        <v>3970</v>
      </c>
      <c r="ADR5" s="471">
        <v>3975</v>
      </c>
      <c r="ADS5" s="471">
        <v>3980</v>
      </c>
      <c r="ADT5" s="471">
        <v>3985</v>
      </c>
      <c r="ADU5" s="471">
        <v>3990</v>
      </c>
      <c r="ADV5" s="471">
        <v>3995</v>
      </c>
      <c r="ADW5" s="471">
        <v>4000</v>
      </c>
      <c r="ADX5" s="471">
        <v>4005</v>
      </c>
      <c r="ADY5" s="471">
        <v>4010</v>
      </c>
      <c r="ADZ5" s="471">
        <v>4015</v>
      </c>
      <c r="AEA5" s="471">
        <v>4020</v>
      </c>
      <c r="AEB5" s="471">
        <v>4025</v>
      </c>
      <c r="AEC5" s="471">
        <v>4030</v>
      </c>
      <c r="AED5" s="471">
        <v>4035</v>
      </c>
      <c r="AEE5" s="471">
        <v>4040</v>
      </c>
      <c r="AEF5" s="471">
        <v>4045</v>
      </c>
      <c r="AEG5" s="471">
        <v>4050</v>
      </c>
      <c r="AEH5" s="471">
        <v>4055</v>
      </c>
      <c r="AEI5" s="471">
        <v>4060</v>
      </c>
      <c r="AEJ5" s="471">
        <v>4065</v>
      </c>
      <c r="AEK5" s="471">
        <v>4070</v>
      </c>
      <c r="AEL5" s="471">
        <v>4075</v>
      </c>
      <c r="AEM5" s="471">
        <v>4080</v>
      </c>
      <c r="AEN5" s="471">
        <v>4085</v>
      </c>
      <c r="AEO5" s="471">
        <v>4090</v>
      </c>
      <c r="AEP5" s="471">
        <v>4095</v>
      </c>
      <c r="AEQ5" s="471">
        <v>4100</v>
      </c>
      <c r="AER5" s="471">
        <v>4105</v>
      </c>
      <c r="AES5" s="471">
        <v>4110</v>
      </c>
      <c r="AET5" s="471">
        <v>4115</v>
      </c>
      <c r="AEU5" s="471">
        <v>4120</v>
      </c>
      <c r="AEV5" s="471">
        <v>4125</v>
      </c>
      <c r="AEW5" s="471">
        <v>4130</v>
      </c>
      <c r="AEX5" s="471">
        <v>4135</v>
      </c>
      <c r="AEY5" s="471">
        <v>4140</v>
      </c>
      <c r="AEZ5" s="471">
        <v>4145</v>
      </c>
      <c r="AFA5" s="471">
        <v>4150</v>
      </c>
      <c r="AFB5" s="471">
        <v>4155</v>
      </c>
      <c r="AFC5" s="471">
        <v>4160</v>
      </c>
      <c r="AFD5" s="471">
        <v>4165</v>
      </c>
      <c r="AFE5" s="471">
        <v>4170</v>
      </c>
      <c r="AFF5" s="471">
        <v>4175</v>
      </c>
      <c r="AFG5" s="471">
        <v>4180</v>
      </c>
      <c r="AFH5" s="471">
        <v>4185</v>
      </c>
      <c r="AFI5" s="471">
        <v>4190</v>
      </c>
      <c r="AFJ5" s="471">
        <v>4195</v>
      </c>
      <c r="AFK5" s="471">
        <v>4200</v>
      </c>
      <c r="AFL5" s="471">
        <v>4205</v>
      </c>
      <c r="AFM5" s="471">
        <v>4210</v>
      </c>
      <c r="AFN5" s="471">
        <v>4215</v>
      </c>
      <c r="AFO5" s="471">
        <v>4220</v>
      </c>
      <c r="AFP5" s="471">
        <v>4225</v>
      </c>
      <c r="AFQ5" s="471">
        <v>4230</v>
      </c>
      <c r="AFR5" s="471">
        <v>4235</v>
      </c>
      <c r="AFS5" s="471">
        <v>4240</v>
      </c>
      <c r="AFT5" s="471">
        <v>4245</v>
      </c>
      <c r="AFU5" s="471">
        <v>4250</v>
      </c>
      <c r="AFV5" s="471">
        <v>4255</v>
      </c>
      <c r="AFW5" s="471">
        <v>4260</v>
      </c>
      <c r="AFX5" s="471">
        <v>4265</v>
      </c>
      <c r="AFY5" s="471">
        <v>4270</v>
      </c>
      <c r="AFZ5" s="471">
        <v>4275</v>
      </c>
      <c r="AGA5" s="471">
        <v>4280</v>
      </c>
      <c r="AGB5" s="471">
        <v>4285</v>
      </c>
      <c r="AGC5" s="471">
        <v>4290</v>
      </c>
      <c r="AGD5" s="471">
        <v>4295</v>
      </c>
      <c r="AGE5" s="471">
        <v>4300</v>
      </c>
      <c r="AGF5" s="471">
        <v>4305</v>
      </c>
      <c r="AGG5" s="471">
        <v>4310</v>
      </c>
      <c r="AGH5" s="471">
        <v>4315</v>
      </c>
      <c r="AGI5" s="471">
        <v>4320</v>
      </c>
      <c r="AGJ5" s="471">
        <v>4325</v>
      </c>
      <c r="AGK5" s="471">
        <v>4330</v>
      </c>
      <c r="AGL5" s="471">
        <v>4335</v>
      </c>
      <c r="AGM5" s="471">
        <v>4340</v>
      </c>
      <c r="AGN5" s="471">
        <v>4345</v>
      </c>
      <c r="AGO5" s="471">
        <v>4350</v>
      </c>
      <c r="AGP5" s="471">
        <v>4355</v>
      </c>
      <c r="AGQ5" s="471">
        <v>4360</v>
      </c>
      <c r="AGR5" s="471">
        <v>4365</v>
      </c>
      <c r="AGS5" s="471">
        <v>4370</v>
      </c>
      <c r="AGT5" s="471">
        <v>4375</v>
      </c>
      <c r="AGU5" s="471">
        <v>4380</v>
      </c>
      <c r="AGV5" s="471">
        <v>4385</v>
      </c>
      <c r="AGW5" s="471">
        <v>4390</v>
      </c>
      <c r="AGX5" s="471">
        <v>4395</v>
      </c>
      <c r="AGY5" s="471">
        <v>4400</v>
      </c>
      <c r="AGZ5" s="471">
        <v>4405</v>
      </c>
      <c r="AHA5" s="471">
        <v>4410</v>
      </c>
      <c r="AHB5" s="471">
        <v>4415</v>
      </c>
      <c r="AHC5" s="471">
        <v>4420</v>
      </c>
      <c r="AHD5" s="471">
        <v>4425</v>
      </c>
      <c r="AHE5" s="471">
        <v>4430</v>
      </c>
      <c r="AHF5" s="471">
        <v>4435</v>
      </c>
      <c r="AHG5" s="471">
        <v>4440</v>
      </c>
      <c r="AHH5" s="471">
        <v>4445</v>
      </c>
      <c r="AHI5" s="471">
        <v>4450</v>
      </c>
      <c r="AHJ5" s="471">
        <v>4455</v>
      </c>
      <c r="AHK5" s="471">
        <v>4460</v>
      </c>
      <c r="AHL5" s="471">
        <v>4465</v>
      </c>
      <c r="AHM5" s="471">
        <v>4470</v>
      </c>
      <c r="AHN5" s="471">
        <v>4475</v>
      </c>
      <c r="AHO5" s="471">
        <v>4480</v>
      </c>
      <c r="AHP5" s="471">
        <v>4485</v>
      </c>
      <c r="AHQ5" s="471">
        <v>4490</v>
      </c>
      <c r="AHR5" s="471">
        <v>4495</v>
      </c>
      <c r="AHS5" s="471">
        <v>4500</v>
      </c>
      <c r="AHT5" s="471">
        <v>4505</v>
      </c>
      <c r="AHU5" s="471">
        <v>4510</v>
      </c>
      <c r="AHV5" s="471">
        <v>4515</v>
      </c>
      <c r="AHW5" s="471">
        <v>4520</v>
      </c>
      <c r="AHX5" s="471">
        <v>4525</v>
      </c>
      <c r="AHY5" s="471">
        <v>4530</v>
      </c>
      <c r="AHZ5" s="471">
        <v>4535</v>
      </c>
      <c r="AIA5" s="471">
        <v>4540</v>
      </c>
      <c r="AIB5" s="471">
        <v>4545</v>
      </c>
      <c r="AIC5" s="471">
        <v>4550</v>
      </c>
      <c r="AID5" s="471">
        <v>4555</v>
      </c>
      <c r="AIE5" s="471">
        <v>4560</v>
      </c>
      <c r="AIF5" s="471">
        <v>4565</v>
      </c>
      <c r="AIG5" s="471">
        <v>4570</v>
      </c>
      <c r="AIH5" s="471">
        <v>4575</v>
      </c>
      <c r="AII5" s="471">
        <v>4580</v>
      </c>
      <c r="AIJ5" s="471">
        <v>4585</v>
      </c>
      <c r="AIK5" s="471">
        <v>4590</v>
      </c>
      <c r="AIL5" s="471">
        <v>4595</v>
      </c>
      <c r="AIM5" s="471">
        <v>4600</v>
      </c>
      <c r="AIN5" s="471">
        <v>4605</v>
      </c>
      <c r="AIO5" s="471">
        <v>4610</v>
      </c>
      <c r="AIP5" s="471">
        <v>4615</v>
      </c>
      <c r="AIQ5" s="471">
        <v>4620</v>
      </c>
      <c r="AIR5" s="471">
        <v>4625</v>
      </c>
      <c r="AIS5" s="471">
        <v>4630</v>
      </c>
      <c r="AIT5" s="471">
        <v>4635</v>
      </c>
      <c r="AIU5" s="471">
        <v>4640</v>
      </c>
      <c r="AIV5" s="471">
        <v>4645</v>
      </c>
      <c r="AIW5" s="471">
        <v>4650</v>
      </c>
      <c r="AIX5" s="471">
        <v>4655</v>
      </c>
      <c r="AIY5" s="471">
        <v>4660</v>
      </c>
      <c r="AIZ5" s="471">
        <v>4665</v>
      </c>
      <c r="AJA5" s="471">
        <v>4670</v>
      </c>
      <c r="AJB5" s="471">
        <v>4675</v>
      </c>
      <c r="AJC5" s="471">
        <v>4680</v>
      </c>
      <c r="AJD5" s="471">
        <v>4685</v>
      </c>
      <c r="AJE5" s="471">
        <v>4690</v>
      </c>
      <c r="AJF5" s="471">
        <v>4695</v>
      </c>
      <c r="AJG5" s="471">
        <v>4700</v>
      </c>
      <c r="AJH5" s="471">
        <v>4705</v>
      </c>
      <c r="AJI5" s="471">
        <v>4710</v>
      </c>
      <c r="AJJ5" s="471">
        <v>4715</v>
      </c>
      <c r="AJK5" s="471">
        <v>4720</v>
      </c>
      <c r="AJL5" s="471">
        <v>4725</v>
      </c>
      <c r="AJM5" s="471">
        <v>4730</v>
      </c>
      <c r="AJN5" s="471">
        <v>4735</v>
      </c>
      <c r="AJO5" s="471">
        <v>4740</v>
      </c>
      <c r="AJP5" s="471">
        <v>4745</v>
      </c>
      <c r="AJQ5" s="471">
        <v>4750</v>
      </c>
      <c r="AJR5" s="471">
        <v>4755</v>
      </c>
      <c r="AJS5" s="471">
        <v>4760</v>
      </c>
      <c r="AJT5" s="471">
        <v>4765</v>
      </c>
      <c r="AJU5" s="471">
        <v>4770</v>
      </c>
      <c r="AJV5" s="471">
        <v>4775</v>
      </c>
      <c r="AJW5" s="471">
        <v>4780</v>
      </c>
      <c r="AJX5" s="471">
        <v>4785</v>
      </c>
      <c r="AJY5" s="471">
        <v>4790</v>
      </c>
      <c r="AJZ5" s="471">
        <v>4795</v>
      </c>
      <c r="AKA5" s="471">
        <v>4800</v>
      </c>
      <c r="AKB5" s="471">
        <v>4805</v>
      </c>
      <c r="AKC5" s="471">
        <v>4810</v>
      </c>
      <c r="AKD5" s="471">
        <v>4815</v>
      </c>
      <c r="AKE5" s="471">
        <v>4820</v>
      </c>
      <c r="AKF5" s="471">
        <v>4825</v>
      </c>
      <c r="AKG5" s="471">
        <v>4830</v>
      </c>
      <c r="AKH5" s="471">
        <v>4835</v>
      </c>
      <c r="AKI5" s="471">
        <v>4840</v>
      </c>
      <c r="AKJ5" s="471">
        <v>4845</v>
      </c>
      <c r="AKK5" s="471">
        <v>4850</v>
      </c>
      <c r="AKL5" s="471">
        <v>4855</v>
      </c>
      <c r="AKM5" s="471">
        <v>4860</v>
      </c>
      <c r="AKN5" s="471">
        <v>4865</v>
      </c>
      <c r="AKO5" s="471">
        <v>4870</v>
      </c>
      <c r="AKP5" s="471">
        <v>4875</v>
      </c>
      <c r="AKQ5" s="471">
        <v>4880</v>
      </c>
      <c r="AKR5" s="471">
        <v>4885</v>
      </c>
      <c r="AKS5" s="471">
        <v>4890</v>
      </c>
      <c r="AKT5" s="471">
        <v>4895</v>
      </c>
      <c r="AKU5" s="471">
        <v>4900</v>
      </c>
      <c r="AKV5" s="471">
        <v>4905</v>
      </c>
      <c r="AKW5" s="471">
        <v>4910</v>
      </c>
      <c r="AKX5" s="471">
        <v>4915</v>
      </c>
      <c r="AKY5" s="471">
        <v>4920</v>
      </c>
      <c r="AKZ5" s="471">
        <v>4925</v>
      </c>
      <c r="ALA5" s="471">
        <v>4930</v>
      </c>
      <c r="ALB5" s="471">
        <v>4935</v>
      </c>
      <c r="ALC5" s="471">
        <v>4940</v>
      </c>
      <c r="ALD5" s="471">
        <v>4945</v>
      </c>
      <c r="ALE5" s="471">
        <v>4950</v>
      </c>
      <c r="ALF5" s="471">
        <v>4955</v>
      </c>
      <c r="ALG5" s="471">
        <v>4960</v>
      </c>
      <c r="ALH5" s="471">
        <v>4965</v>
      </c>
      <c r="ALI5" s="471">
        <v>4970</v>
      </c>
      <c r="ALJ5" s="471">
        <v>4975</v>
      </c>
      <c r="ALK5" s="471">
        <v>4980</v>
      </c>
      <c r="ALL5" s="471">
        <v>4985</v>
      </c>
      <c r="ALM5" s="471">
        <v>4990</v>
      </c>
      <c r="ALN5" s="471">
        <v>4995</v>
      </c>
      <c r="ALO5" s="471">
        <v>5000</v>
      </c>
      <c r="ALP5" s="471">
        <v>5005</v>
      </c>
      <c r="ALQ5" s="471">
        <v>5010</v>
      </c>
      <c r="ALR5" s="471">
        <v>5015</v>
      </c>
      <c r="ALS5" s="471">
        <v>5020</v>
      </c>
      <c r="ALT5" s="471">
        <v>5025</v>
      </c>
      <c r="ALU5" s="471">
        <v>5030</v>
      </c>
      <c r="ALV5" s="471">
        <v>5035</v>
      </c>
      <c r="ALW5" s="471">
        <v>5040</v>
      </c>
      <c r="ALX5" s="471">
        <v>5045</v>
      </c>
      <c r="ALY5" s="471">
        <v>5050</v>
      </c>
      <c r="ALZ5" s="471">
        <v>5055</v>
      </c>
      <c r="AMA5" s="471">
        <v>5060</v>
      </c>
      <c r="AMB5" s="471">
        <v>5065</v>
      </c>
      <c r="AMC5" s="471">
        <v>5070</v>
      </c>
      <c r="AMD5" s="471">
        <v>5075</v>
      </c>
      <c r="AME5" s="471">
        <v>5080</v>
      </c>
      <c r="AMF5" s="471">
        <v>5085</v>
      </c>
      <c r="AMG5" s="471">
        <v>5090</v>
      </c>
      <c r="AMH5" s="471">
        <v>5095</v>
      </c>
      <c r="AMI5" s="471">
        <v>5100</v>
      </c>
      <c r="AMJ5" s="471">
        <v>5105</v>
      </c>
      <c r="AMK5" s="471">
        <v>5110</v>
      </c>
      <c r="AML5" s="471">
        <v>5115</v>
      </c>
      <c r="AMM5" s="471">
        <v>5120</v>
      </c>
      <c r="AMN5" s="471">
        <v>5125</v>
      </c>
      <c r="AMO5" s="471">
        <v>5130</v>
      </c>
      <c r="AMP5" s="471">
        <v>5135</v>
      </c>
      <c r="AMQ5" s="471">
        <v>5140</v>
      </c>
      <c r="AMR5" s="471">
        <v>5145</v>
      </c>
      <c r="AMS5" s="471">
        <v>5150</v>
      </c>
      <c r="AMT5" s="471">
        <v>5155</v>
      </c>
      <c r="AMU5" s="471">
        <v>5160</v>
      </c>
      <c r="AMV5" s="471">
        <v>5165</v>
      </c>
      <c r="AMW5" s="471">
        <v>5170</v>
      </c>
      <c r="AMX5" s="471">
        <v>5175</v>
      </c>
      <c r="AMY5" s="471">
        <v>5180</v>
      </c>
      <c r="AMZ5" s="471">
        <v>5185</v>
      </c>
      <c r="ANA5" s="471">
        <v>5190</v>
      </c>
      <c r="ANB5" s="471">
        <v>5195</v>
      </c>
      <c r="ANC5" s="471">
        <v>5200</v>
      </c>
      <c r="AND5" s="471">
        <v>5205</v>
      </c>
      <c r="ANE5" s="471">
        <v>5210</v>
      </c>
      <c r="ANF5" s="471">
        <v>5215</v>
      </c>
      <c r="ANG5" s="471">
        <v>5220</v>
      </c>
      <c r="ANH5" s="471">
        <v>5225</v>
      </c>
      <c r="ANI5" s="471">
        <v>5230</v>
      </c>
      <c r="ANJ5" s="471">
        <v>5235</v>
      </c>
      <c r="ANK5" s="471">
        <v>5240</v>
      </c>
      <c r="ANL5" s="471">
        <v>5245</v>
      </c>
      <c r="ANM5" s="471">
        <v>5250</v>
      </c>
      <c r="ANN5" s="471">
        <v>5255</v>
      </c>
      <c r="ANO5" s="471">
        <v>5260</v>
      </c>
      <c r="ANP5" s="471">
        <v>5265</v>
      </c>
      <c r="ANQ5" s="471">
        <v>5270</v>
      </c>
      <c r="ANR5" s="471">
        <v>5275</v>
      </c>
      <c r="ANS5" s="471">
        <v>5280</v>
      </c>
      <c r="ANT5" s="471">
        <v>5285</v>
      </c>
      <c r="ANU5" s="471">
        <v>5290</v>
      </c>
      <c r="ANV5" s="471">
        <v>5295</v>
      </c>
      <c r="ANW5" s="471">
        <v>5300</v>
      </c>
      <c r="ANX5" s="471">
        <v>5305</v>
      </c>
      <c r="ANY5" s="471">
        <v>5310</v>
      </c>
      <c r="ANZ5" s="471">
        <v>5315</v>
      </c>
      <c r="AOA5" s="471">
        <v>5320</v>
      </c>
      <c r="AOB5" s="471">
        <v>5325</v>
      </c>
      <c r="AOC5" s="471">
        <v>5330</v>
      </c>
      <c r="AOD5" s="471">
        <v>5335</v>
      </c>
      <c r="AOE5" s="471">
        <v>5340</v>
      </c>
      <c r="AOF5" s="471">
        <v>5345</v>
      </c>
      <c r="AOG5" s="471">
        <v>5350</v>
      </c>
      <c r="AOH5" s="471">
        <v>5355</v>
      </c>
      <c r="AOI5" s="471">
        <v>5360</v>
      </c>
      <c r="AOJ5" s="471">
        <v>5365</v>
      </c>
      <c r="AOK5" s="471">
        <v>5370</v>
      </c>
      <c r="AOL5" s="471">
        <v>5375</v>
      </c>
      <c r="AOM5" s="471">
        <v>5380</v>
      </c>
      <c r="AON5" s="471">
        <v>5385</v>
      </c>
      <c r="AOO5" s="471">
        <v>5390</v>
      </c>
      <c r="AOP5" s="471">
        <v>5395</v>
      </c>
      <c r="AOQ5" s="471">
        <v>5400</v>
      </c>
      <c r="AOR5" s="471">
        <v>5405</v>
      </c>
      <c r="AOS5" s="471">
        <v>5410</v>
      </c>
      <c r="AOT5" s="471">
        <v>5415</v>
      </c>
      <c r="AOU5" s="471">
        <v>5420</v>
      </c>
      <c r="AOV5" s="471">
        <v>5425</v>
      </c>
      <c r="AOW5" s="471">
        <v>5430</v>
      </c>
      <c r="AOX5" s="471">
        <v>5435</v>
      </c>
      <c r="AOY5" s="471">
        <v>5440</v>
      </c>
      <c r="AOZ5" s="471">
        <v>5445</v>
      </c>
      <c r="APA5" s="471">
        <v>5450</v>
      </c>
      <c r="APB5" s="471">
        <v>5455</v>
      </c>
      <c r="APC5" s="471">
        <v>5460</v>
      </c>
      <c r="APD5" s="471">
        <v>5465</v>
      </c>
      <c r="APE5" s="471">
        <v>5470</v>
      </c>
      <c r="APF5" s="471">
        <v>5475</v>
      </c>
      <c r="APG5" s="471">
        <v>5480</v>
      </c>
      <c r="APH5" s="471">
        <v>5485</v>
      </c>
      <c r="API5" s="471">
        <v>5490</v>
      </c>
      <c r="APJ5" s="471">
        <v>5495</v>
      </c>
      <c r="APK5" s="471">
        <v>5500</v>
      </c>
      <c r="APL5" s="471">
        <v>5505</v>
      </c>
      <c r="APM5" s="471">
        <v>5510</v>
      </c>
      <c r="APN5" s="471">
        <v>5515</v>
      </c>
      <c r="APO5" s="471">
        <v>5520</v>
      </c>
      <c r="APP5" s="471">
        <v>5525</v>
      </c>
      <c r="APQ5" s="471">
        <v>5530</v>
      </c>
      <c r="APR5" s="471">
        <v>5535</v>
      </c>
      <c r="APS5" s="471">
        <v>5540</v>
      </c>
      <c r="APT5" s="471">
        <v>5545</v>
      </c>
      <c r="APU5" s="471">
        <v>5550</v>
      </c>
      <c r="APV5" s="471">
        <v>5555</v>
      </c>
      <c r="APW5" s="471">
        <v>5560</v>
      </c>
      <c r="APX5" s="471">
        <v>5565</v>
      </c>
      <c r="APY5" s="471">
        <v>5570</v>
      </c>
      <c r="APZ5" s="471">
        <v>5575</v>
      </c>
      <c r="AQA5" s="471">
        <v>5580</v>
      </c>
      <c r="AQB5" s="471">
        <v>5585</v>
      </c>
      <c r="AQC5" s="471">
        <v>5590</v>
      </c>
      <c r="AQD5" s="471">
        <v>5595</v>
      </c>
      <c r="AQE5" s="471">
        <v>5600</v>
      </c>
      <c r="AQF5" s="471">
        <v>5605</v>
      </c>
      <c r="AQG5" s="471">
        <v>5610</v>
      </c>
      <c r="AQH5" s="471">
        <v>5615</v>
      </c>
      <c r="AQI5" s="471">
        <v>5620</v>
      </c>
      <c r="AQJ5" s="471">
        <v>5625</v>
      </c>
      <c r="AQK5" s="471">
        <v>5630</v>
      </c>
      <c r="AQL5" s="471">
        <v>5635</v>
      </c>
      <c r="AQM5" s="471">
        <v>5640</v>
      </c>
      <c r="AQN5" s="471">
        <v>5645</v>
      </c>
      <c r="AQO5" s="471">
        <v>5650</v>
      </c>
      <c r="AQP5" s="471">
        <v>5655</v>
      </c>
      <c r="AQQ5" s="471">
        <v>5660</v>
      </c>
      <c r="AQR5" s="471">
        <v>5665</v>
      </c>
      <c r="AQS5" s="471">
        <v>5670</v>
      </c>
      <c r="AQT5" s="471">
        <v>5675</v>
      </c>
      <c r="AQU5" s="471">
        <v>5680</v>
      </c>
      <c r="AQV5" s="471">
        <v>5685</v>
      </c>
      <c r="AQW5" s="471">
        <v>5690</v>
      </c>
      <c r="AQX5" s="471">
        <v>5695</v>
      </c>
      <c r="AQY5" s="471">
        <v>5700</v>
      </c>
      <c r="AQZ5" s="471">
        <v>5705</v>
      </c>
      <c r="ARA5" s="471">
        <v>5710</v>
      </c>
      <c r="ARB5" s="471">
        <v>5715</v>
      </c>
      <c r="ARC5" s="471">
        <v>5720</v>
      </c>
      <c r="ARD5" s="471">
        <v>5725</v>
      </c>
      <c r="ARE5" s="471">
        <v>5730</v>
      </c>
      <c r="ARF5" s="471">
        <v>5735</v>
      </c>
      <c r="ARG5" s="471">
        <v>5740</v>
      </c>
      <c r="ARH5" s="471">
        <v>5745</v>
      </c>
      <c r="ARI5" s="471">
        <v>5750</v>
      </c>
      <c r="ARJ5" s="471">
        <v>5755</v>
      </c>
      <c r="ARK5" s="471">
        <v>5760</v>
      </c>
      <c r="ARL5" s="471">
        <v>5765</v>
      </c>
      <c r="ARM5" s="471">
        <v>5770</v>
      </c>
      <c r="ARN5" s="471">
        <v>5775</v>
      </c>
      <c r="ARO5" s="471">
        <v>5780</v>
      </c>
      <c r="ARP5" s="471">
        <v>5785</v>
      </c>
      <c r="ARQ5" s="471">
        <v>5790</v>
      </c>
      <c r="ARR5" s="471">
        <v>5795</v>
      </c>
      <c r="ARS5" s="471">
        <v>5800</v>
      </c>
      <c r="ART5" s="471">
        <v>5805</v>
      </c>
      <c r="ARU5" s="471">
        <v>5810</v>
      </c>
      <c r="ARV5" s="471">
        <v>5815</v>
      </c>
      <c r="ARW5" s="471">
        <v>5820</v>
      </c>
      <c r="ARX5" s="471">
        <v>5825</v>
      </c>
      <c r="ARY5" s="471">
        <v>5830</v>
      </c>
      <c r="ARZ5" s="471">
        <v>5835</v>
      </c>
      <c r="ASA5" s="471">
        <v>5840</v>
      </c>
      <c r="ASB5" s="471">
        <v>5845</v>
      </c>
      <c r="ASC5" s="471">
        <v>5850</v>
      </c>
      <c r="ASD5" s="471">
        <v>5855</v>
      </c>
      <c r="ASE5" s="471">
        <v>5860</v>
      </c>
      <c r="ASF5" s="471">
        <v>5865</v>
      </c>
      <c r="ASG5" s="471">
        <v>5870</v>
      </c>
      <c r="ASH5" s="471">
        <v>5875</v>
      </c>
      <c r="ASI5" s="471">
        <v>5880</v>
      </c>
      <c r="ASJ5" s="471">
        <v>5885</v>
      </c>
      <c r="ASK5" s="471">
        <v>5890</v>
      </c>
      <c r="ASL5" s="471">
        <v>5895</v>
      </c>
      <c r="ASM5" s="471">
        <v>5900</v>
      </c>
      <c r="ASN5" s="471">
        <v>5905</v>
      </c>
      <c r="ASO5" s="471">
        <v>5910</v>
      </c>
      <c r="ASP5" s="471">
        <v>5915</v>
      </c>
      <c r="ASQ5" s="471">
        <v>5920</v>
      </c>
      <c r="ASR5" s="471">
        <v>5925</v>
      </c>
      <c r="ASS5" s="471">
        <v>5930</v>
      </c>
      <c r="AST5" s="471">
        <v>5935</v>
      </c>
      <c r="ASU5" s="471">
        <v>5940</v>
      </c>
      <c r="ASV5" s="471">
        <v>5945</v>
      </c>
      <c r="ASW5" s="471">
        <v>5950</v>
      </c>
      <c r="ASX5" s="471">
        <v>5955</v>
      </c>
      <c r="ASY5" s="471">
        <v>5960</v>
      </c>
      <c r="ASZ5" s="471">
        <v>5965</v>
      </c>
      <c r="ATA5" s="471">
        <v>5970</v>
      </c>
      <c r="ATB5" s="471">
        <v>5975</v>
      </c>
      <c r="ATC5" s="471">
        <v>5980</v>
      </c>
      <c r="ATD5" s="471">
        <v>5985</v>
      </c>
      <c r="ATE5" s="471">
        <v>5990</v>
      </c>
      <c r="ATF5" s="471">
        <v>5995</v>
      </c>
      <c r="ATG5" s="471">
        <v>6000</v>
      </c>
      <c r="ATH5" s="471">
        <v>6005</v>
      </c>
      <c r="ATI5" s="471">
        <v>6010</v>
      </c>
      <c r="ATJ5" s="471">
        <v>6015</v>
      </c>
      <c r="ATK5" s="471">
        <v>6020</v>
      </c>
      <c r="ATL5" s="471">
        <v>6025</v>
      </c>
      <c r="ATM5" s="471">
        <v>6030</v>
      </c>
      <c r="ATN5" s="471">
        <v>6035</v>
      </c>
      <c r="ATO5" s="471">
        <v>6040</v>
      </c>
      <c r="ATP5" s="471">
        <v>6045</v>
      </c>
      <c r="ATQ5" s="471">
        <v>6050</v>
      </c>
      <c r="ATR5" s="471">
        <v>6055</v>
      </c>
      <c r="ATS5" s="471">
        <v>6060</v>
      </c>
      <c r="ATT5" s="471">
        <v>6065</v>
      </c>
      <c r="ATU5" s="471">
        <v>6070</v>
      </c>
      <c r="ATV5" s="471">
        <v>6075</v>
      </c>
      <c r="ATW5" s="471">
        <v>6080</v>
      </c>
      <c r="ATX5" s="471">
        <v>6085</v>
      </c>
      <c r="ATY5" s="471">
        <v>6090</v>
      </c>
      <c r="ATZ5" s="471">
        <v>6095</v>
      </c>
      <c r="AUA5" s="471">
        <v>6100</v>
      </c>
      <c r="AUB5" s="471">
        <v>6105</v>
      </c>
      <c r="AUC5" s="471">
        <v>6110</v>
      </c>
      <c r="AUD5" s="471">
        <v>6115</v>
      </c>
      <c r="AUE5" s="471">
        <v>6120</v>
      </c>
      <c r="AUF5" s="471">
        <v>6125</v>
      </c>
      <c r="AUG5" s="471">
        <v>6130</v>
      </c>
      <c r="AUH5" s="471">
        <v>6135</v>
      </c>
      <c r="AUI5" s="471">
        <v>6140</v>
      </c>
      <c r="AUJ5" s="471">
        <v>6145</v>
      </c>
      <c r="AUK5" s="471">
        <v>6150</v>
      </c>
      <c r="AUL5" s="471">
        <v>6155</v>
      </c>
      <c r="AUM5" s="471">
        <v>6160</v>
      </c>
      <c r="AUN5" s="471">
        <v>6165</v>
      </c>
      <c r="AUO5" s="471">
        <v>6170</v>
      </c>
      <c r="AUP5" s="471">
        <v>6175</v>
      </c>
      <c r="AUQ5" s="471">
        <v>6180</v>
      </c>
      <c r="AUR5" s="471">
        <v>6185</v>
      </c>
      <c r="AUS5" s="471">
        <v>6190</v>
      </c>
      <c r="AUT5" s="471">
        <v>6195</v>
      </c>
      <c r="AUU5" s="471">
        <v>6200</v>
      </c>
      <c r="AUV5" s="471">
        <v>6205</v>
      </c>
      <c r="AUW5" s="471">
        <v>6210</v>
      </c>
      <c r="AUX5" s="471">
        <v>6215</v>
      </c>
      <c r="AUY5" s="471">
        <v>6220</v>
      </c>
      <c r="AUZ5" s="471">
        <v>6225</v>
      </c>
      <c r="AVA5" s="471">
        <v>6230</v>
      </c>
      <c r="AVB5" s="471">
        <v>6235</v>
      </c>
      <c r="AVC5" s="471">
        <v>6240</v>
      </c>
      <c r="AVD5" s="471">
        <v>6245</v>
      </c>
      <c r="AVE5" s="471">
        <v>6250</v>
      </c>
      <c r="AVF5" s="471">
        <v>6255</v>
      </c>
      <c r="AVG5" s="471">
        <v>6260</v>
      </c>
      <c r="AVH5" s="471">
        <v>6265</v>
      </c>
      <c r="AVI5" s="471">
        <v>6270</v>
      </c>
      <c r="AVJ5" s="471">
        <v>6275</v>
      </c>
      <c r="AVK5" s="471">
        <v>6280</v>
      </c>
      <c r="AVL5" s="471">
        <v>6285</v>
      </c>
      <c r="AVM5" s="471">
        <v>6290</v>
      </c>
      <c r="AVN5" s="471">
        <v>6295</v>
      </c>
      <c r="AVO5" s="471">
        <v>6300</v>
      </c>
      <c r="AVP5" s="471">
        <v>6305</v>
      </c>
      <c r="AVQ5" s="471">
        <v>6310</v>
      </c>
      <c r="AVR5" s="471">
        <v>6315</v>
      </c>
      <c r="AVS5" s="471">
        <v>6320</v>
      </c>
      <c r="AVT5" s="471">
        <v>6325</v>
      </c>
      <c r="AVU5" s="471">
        <v>6330</v>
      </c>
      <c r="AVV5" s="471">
        <v>6335</v>
      </c>
      <c r="AVW5" s="471">
        <v>6340</v>
      </c>
      <c r="AVX5" s="471">
        <v>6345</v>
      </c>
      <c r="AVY5" s="471">
        <v>6350</v>
      </c>
      <c r="AVZ5" s="471">
        <v>6355</v>
      </c>
      <c r="AWA5" s="471">
        <v>6360</v>
      </c>
      <c r="AWB5" s="471">
        <v>6365</v>
      </c>
      <c r="AWC5" s="471">
        <v>6370</v>
      </c>
      <c r="AWD5" s="471">
        <v>6375</v>
      </c>
      <c r="AWE5" s="471">
        <v>6380</v>
      </c>
      <c r="AWF5" s="471">
        <v>6385</v>
      </c>
      <c r="AWG5" s="471">
        <v>6390</v>
      </c>
      <c r="AWH5" s="471">
        <v>6395</v>
      </c>
      <c r="AWI5" s="471">
        <v>6400</v>
      </c>
      <c r="AWJ5" s="471">
        <v>6405</v>
      </c>
      <c r="AWK5" s="471">
        <v>6410</v>
      </c>
      <c r="AWL5" s="471">
        <v>6415</v>
      </c>
      <c r="AWM5" s="471">
        <v>6420</v>
      </c>
      <c r="AWN5" s="471">
        <v>6425</v>
      </c>
      <c r="AWO5" s="471">
        <v>6430</v>
      </c>
      <c r="AWP5" s="471">
        <v>6435</v>
      </c>
      <c r="AWQ5" s="471">
        <v>6440</v>
      </c>
      <c r="AWR5" s="471">
        <v>6445</v>
      </c>
      <c r="AWS5" s="471">
        <v>6450</v>
      </c>
      <c r="AWT5" s="471">
        <v>6455</v>
      </c>
      <c r="AWU5" s="471">
        <v>6460</v>
      </c>
      <c r="AWV5" s="471">
        <v>6465</v>
      </c>
      <c r="AWW5" s="471">
        <v>6470</v>
      </c>
      <c r="AWX5" s="471">
        <v>6475</v>
      </c>
      <c r="AWY5" s="471">
        <v>6480</v>
      </c>
      <c r="AWZ5" s="471">
        <v>6485</v>
      </c>
      <c r="AXA5" s="471">
        <v>6490</v>
      </c>
      <c r="AXB5" s="471">
        <v>6495</v>
      </c>
      <c r="AXC5" s="471">
        <v>6500</v>
      </c>
      <c r="AXD5" s="471">
        <v>6505</v>
      </c>
      <c r="AXE5" s="471">
        <v>6510</v>
      </c>
      <c r="AXF5" s="471">
        <v>6515</v>
      </c>
      <c r="AXG5" s="471">
        <v>6520</v>
      </c>
      <c r="AXH5" s="471">
        <v>6525</v>
      </c>
      <c r="AXI5" s="471">
        <v>6530</v>
      </c>
      <c r="AXJ5" s="471">
        <v>6535</v>
      </c>
      <c r="AXK5" s="471">
        <v>6540</v>
      </c>
      <c r="AXL5" s="471">
        <v>6545</v>
      </c>
      <c r="AXM5" s="471">
        <v>6550</v>
      </c>
      <c r="AXN5" s="471">
        <v>6555</v>
      </c>
      <c r="AXO5" s="471">
        <v>6560</v>
      </c>
      <c r="AXP5" s="471">
        <v>6565</v>
      </c>
      <c r="AXQ5" s="471">
        <v>6570</v>
      </c>
      <c r="AXR5" s="471">
        <v>6575</v>
      </c>
      <c r="AXS5" s="471">
        <v>6580</v>
      </c>
      <c r="AXT5" s="471">
        <v>6585</v>
      </c>
      <c r="AXU5" s="471">
        <v>6590</v>
      </c>
      <c r="AXV5" s="471">
        <v>6595</v>
      </c>
      <c r="AXW5" s="471">
        <v>6600</v>
      </c>
      <c r="AXX5" s="471">
        <v>6605</v>
      </c>
      <c r="AXY5" s="471">
        <v>6610</v>
      </c>
      <c r="AXZ5" s="471">
        <v>6615</v>
      </c>
      <c r="AYA5" s="471">
        <v>6620</v>
      </c>
      <c r="AYB5" s="471">
        <v>6625</v>
      </c>
      <c r="AYC5" s="471">
        <v>6630</v>
      </c>
      <c r="AYD5" s="471">
        <v>6635</v>
      </c>
      <c r="AYE5" s="471">
        <v>6640</v>
      </c>
      <c r="AYF5" s="471">
        <v>6645</v>
      </c>
      <c r="AYG5" s="471">
        <v>6650</v>
      </c>
      <c r="AYH5" s="471">
        <v>6655</v>
      </c>
      <c r="AYI5" s="471">
        <v>6660</v>
      </c>
      <c r="AYJ5" s="471">
        <v>6665</v>
      </c>
      <c r="AYK5" s="471">
        <v>6670</v>
      </c>
      <c r="AYL5" s="471">
        <v>6675</v>
      </c>
      <c r="AYM5" s="471">
        <v>6680</v>
      </c>
      <c r="AYN5" s="471">
        <v>6685</v>
      </c>
      <c r="AYO5" s="471">
        <v>6690</v>
      </c>
      <c r="AYP5" s="471">
        <v>6695</v>
      </c>
      <c r="AYQ5" s="471">
        <v>6700</v>
      </c>
      <c r="AYR5" s="471">
        <v>6705</v>
      </c>
      <c r="AYS5" s="471">
        <v>6710</v>
      </c>
      <c r="AYT5" s="471">
        <v>6715</v>
      </c>
      <c r="AYU5" s="471">
        <v>6720</v>
      </c>
      <c r="AYV5" s="471">
        <v>6725</v>
      </c>
      <c r="AYW5" s="471">
        <v>6730</v>
      </c>
      <c r="AYX5" s="471">
        <v>6735</v>
      </c>
      <c r="AYY5" s="471">
        <v>6740</v>
      </c>
      <c r="AYZ5" s="471">
        <v>6745</v>
      </c>
      <c r="AZA5" s="471">
        <v>6750</v>
      </c>
      <c r="AZB5" s="471">
        <v>6755</v>
      </c>
      <c r="AZC5" s="471">
        <v>6760</v>
      </c>
      <c r="AZD5" s="471">
        <v>6765</v>
      </c>
      <c r="AZE5" s="471">
        <v>6770</v>
      </c>
      <c r="AZF5" s="471">
        <v>6775</v>
      </c>
      <c r="AZG5" s="471">
        <v>6780</v>
      </c>
      <c r="AZH5" s="471">
        <v>6785</v>
      </c>
      <c r="AZI5" s="471">
        <v>6790</v>
      </c>
      <c r="AZJ5" s="471">
        <v>6795</v>
      </c>
      <c r="AZK5" s="471">
        <v>6800</v>
      </c>
      <c r="AZL5" s="471">
        <v>6805</v>
      </c>
      <c r="AZM5" s="471">
        <v>6810</v>
      </c>
      <c r="AZN5" s="471">
        <v>6815</v>
      </c>
      <c r="AZO5" s="471">
        <v>6820</v>
      </c>
      <c r="AZP5" s="471">
        <v>6825</v>
      </c>
      <c r="AZQ5" s="471">
        <v>6830</v>
      </c>
      <c r="AZR5" s="471">
        <v>6835</v>
      </c>
      <c r="AZS5" s="471">
        <v>6840</v>
      </c>
      <c r="AZT5" s="471">
        <v>6845</v>
      </c>
      <c r="AZU5" s="471">
        <v>6850</v>
      </c>
      <c r="AZV5" s="471">
        <v>6855</v>
      </c>
      <c r="AZW5" s="471">
        <v>6860</v>
      </c>
      <c r="AZX5" s="471">
        <v>6865</v>
      </c>
      <c r="AZY5" s="471">
        <v>6870</v>
      </c>
      <c r="AZZ5" s="471">
        <v>6875</v>
      </c>
      <c r="BAA5" s="471">
        <v>6880</v>
      </c>
      <c r="BAB5" s="471">
        <v>6885</v>
      </c>
      <c r="BAC5" s="471">
        <v>6890</v>
      </c>
      <c r="BAD5" s="471">
        <v>6895</v>
      </c>
      <c r="BAE5" s="471">
        <v>6900</v>
      </c>
      <c r="BAF5" s="471">
        <v>6905</v>
      </c>
      <c r="BAG5" s="471">
        <v>6910</v>
      </c>
      <c r="BAH5" s="471">
        <v>6915</v>
      </c>
      <c r="BAI5" s="471">
        <v>6920</v>
      </c>
      <c r="BAJ5" s="471">
        <v>6925</v>
      </c>
      <c r="BAK5" s="471">
        <v>6930</v>
      </c>
      <c r="BAL5" s="471">
        <v>6935</v>
      </c>
      <c r="BAM5" s="471">
        <v>6940</v>
      </c>
      <c r="BAN5" s="471">
        <v>6945</v>
      </c>
      <c r="BAO5" s="471">
        <v>6950</v>
      </c>
      <c r="BAP5" s="471">
        <v>6955</v>
      </c>
      <c r="BAQ5" s="471">
        <v>6960</v>
      </c>
      <c r="BAR5" s="471">
        <v>6965</v>
      </c>
      <c r="BAS5" s="471">
        <v>6970</v>
      </c>
      <c r="BAT5" s="471">
        <v>6975</v>
      </c>
      <c r="BAU5" s="471">
        <v>6980</v>
      </c>
      <c r="BAV5" s="471">
        <v>6985</v>
      </c>
      <c r="BAW5" s="471">
        <v>6990</v>
      </c>
      <c r="BAX5" s="471">
        <v>6995</v>
      </c>
      <c r="BAY5" s="471">
        <v>7000</v>
      </c>
      <c r="BAZ5" s="471">
        <v>7005</v>
      </c>
      <c r="BBA5" s="471">
        <v>7010</v>
      </c>
      <c r="BBB5" s="471">
        <v>7015</v>
      </c>
      <c r="BBC5" s="471">
        <v>7020</v>
      </c>
      <c r="BBD5" s="471">
        <v>7025</v>
      </c>
      <c r="BBE5" s="471">
        <v>7030</v>
      </c>
      <c r="BBF5" s="471">
        <v>7035</v>
      </c>
      <c r="BBG5" s="471">
        <v>7040</v>
      </c>
      <c r="BBH5" s="471">
        <v>7045</v>
      </c>
      <c r="BBI5" s="471">
        <v>7050</v>
      </c>
      <c r="BBJ5" s="471">
        <v>7055</v>
      </c>
      <c r="BBK5" s="471">
        <v>7060</v>
      </c>
      <c r="BBL5" s="471">
        <v>7065</v>
      </c>
      <c r="BBM5" s="471">
        <v>7070</v>
      </c>
      <c r="BBN5" s="471">
        <v>7075</v>
      </c>
      <c r="BBO5" s="471">
        <v>7080</v>
      </c>
      <c r="BBP5" s="471">
        <v>7085</v>
      </c>
      <c r="BBQ5" s="471">
        <v>7090</v>
      </c>
      <c r="BBR5" s="471">
        <v>7095</v>
      </c>
      <c r="BBS5" s="471">
        <v>7100</v>
      </c>
      <c r="BBT5" s="471">
        <v>7105</v>
      </c>
      <c r="BBU5" s="471">
        <v>7110</v>
      </c>
      <c r="BBV5" s="471">
        <v>7115</v>
      </c>
      <c r="BBW5" s="471">
        <v>7120</v>
      </c>
      <c r="BBX5" s="471">
        <v>7125</v>
      </c>
      <c r="BBY5" s="471">
        <v>7130</v>
      </c>
      <c r="BBZ5" s="471">
        <v>7135</v>
      </c>
      <c r="BCA5" s="471">
        <v>7140</v>
      </c>
      <c r="BCB5" s="471">
        <v>7145</v>
      </c>
      <c r="BCC5" s="471">
        <v>7150</v>
      </c>
      <c r="BCD5" s="471">
        <v>7155</v>
      </c>
      <c r="BCE5" s="471">
        <v>7160</v>
      </c>
      <c r="BCF5" s="471">
        <v>7165</v>
      </c>
      <c r="BCG5" s="471">
        <v>7170</v>
      </c>
      <c r="BCH5" s="471">
        <v>7175</v>
      </c>
      <c r="BCI5" s="471">
        <v>7180</v>
      </c>
      <c r="BCJ5" s="471">
        <v>7185</v>
      </c>
      <c r="BCK5" s="471">
        <v>7190</v>
      </c>
      <c r="BCL5" s="471">
        <v>7195</v>
      </c>
      <c r="BCM5" s="471">
        <v>7200</v>
      </c>
      <c r="BCN5" s="471">
        <v>7205</v>
      </c>
      <c r="BCO5" s="471">
        <v>7210</v>
      </c>
      <c r="BCP5" s="471">
        <v>7215</v>
      </c>
      <c r="BCQ5" s="471">
        <v>7220</v>
      </c>
      <c r="BCR5" s="471">
        <v>7225</v>
      </c>
      <c r="BCS5" s="471">
        <v>7230</v>
      </c>
      <c r="BCT5" s="471">
        <v>7235</v>
      </c>
      <c r="BCU5" s="471">
        <v>7240</v>
      </c>
      <c r="BCV5" s="471">
        <v>7245</v>
      </c>
      <c r="BCW5" s="471">
        <v>7250</v>
      </c>
      <c r="BCX5" s="471">
        <v>7255</v>
      </c>
      <c r="BCY5" s="471">
        <v>7260</v>
      </c>
      <c r="BCZ5" s="471">
        <v>7265</v>
      </c>
      <c r="BDA5" s="471">
        <v>7270</v>
      </c>
      <c r="BDB5" s="471">
        <v>7275</v>
      </c>
      <c r="BDC5" s="471">
        <v>7280</v>
      </c>
      <c r="BDD5" s="471">
        <v>7285</v>
      </c>
      <c r="BDE5" s="471">
        <v>7290</v>
      </c>
      <c r="BDF5" s="471">
        <v>7295</v>
      </c>
      <c r="BDG5" s="471">
        <v>7300</v>
      </c>
      <c r="BDH5" s="471">
        <v>7305</v>
      </c>
      <c r="BDI5" s="471">
        <v>7310</v>
      </c>
      <c r="BDJ5" s="471">
        <v>7315</v>
      </c>
      <c r="BDK5" s="471">
        <v>7320</v>
      </c>
      <c r="BDL5" s="471">
        <v>7325</v>
      </c>
      <c r="BDM5" s="471">
        <v>7330</v>
      </c>
      <c r="BDN5" s="471">
        <v>7335</v>
      </c>
      <c r="BDO5" s="471">
        <v>7340</v>
      </c>
      <c r="BDP5" s="471">
        <v>7345</v>
      </c>
      <c r="BDQ5" s="471">
        <v>7350</v>
      </c>
      <c r="BDR5" s="471">
        <v>7355</v>
      </c>
      <c r="BDS5" s="471">
        <v>7360</v>
      </c>
      <c r="BDT5" s="471">
        <v>7365</v>
      </c>
      <c r="BDU5" s="471">
        <v>7370</v>
      </c>
      <c r="BDV5" s="471">
        <v>7375</v>
      </c>
      <c r="BDW5" s="471">
        <v>7380</v>
      </c>
      <c r="BDX5" s="471">
        <v>7385</v>
      </c>
      <c r="BDY5" s="471">
        <v>7390</v>
      </c>
      <c r="BDZ5" s="471">
        <v>7395</v>
      </c>
      <c r="BEA5" s="471">
        <v>7400</v>
      </c>
      <c r="BEB5" s="471">
        <v>7405</v>
      </c>
      <c r="BEC5" s="471">
        <v>7410</v>
      </c>
      <c r="BED5" s="471">
        <v>7415</v>
      </c>
      <c r="BEE5" s="471">
        <v>7420</v>
      </c>
      <c r="BEF5" s="471">
        <v>7425</v>
      </c>
      <c r="BEG5" s="471">
        <v>7430</v>
      </c>
      <c r="BEH5" s="471">
        <v>7435</v>
      </c>
      <c r="BEI5" s="471">
        <v>7440</v>
      </c>
      <c r="BEJ5" s="471">
        <v>7445</v>
      </c>
      <c r="BEK5" s="471">
        <v>7450</v>
      </c>
      <c r="BEL5" s="471">
        <v>7455</v>
      </c>
      <c r="BEM5" s="471">
        <v>7460</v>
      </c>
      <c r="BEN5" s="471">
        <v>7465</v>
      </c>
      <c r="BEO5" s="471">
        <v>7470</v>
      </c>
      <c r="BEP5" s="471">
        <v>7475</v>
      </c>
      <c r="BEQ5" s="471">
        <v>7480</v>
      </c>
      <c r="BER5" s="471">
        <v>7485</v>
      </c>
      <c r="BES5" s="471">
        <v>7490</v>
      </c>
      <c r="BET5" s="471">
        <v>7495</v>
      </c>
      <c r="BEU5" s="471">
        <v>7500</v>
      </c>
    </row>
    <row r="6" spans="1:1503" s="471" customFormat="1" x14ac:dyDescent="0.25">
      <c r="A6" s="471" t="s">
        <v>1127</v>
      </c>
      <c r="C6" s="471">
        <f>D6*D6/E6</f>
        <v>20339.125291710603</v>
      </c>
      <c r="D6" s="471">
        <v>10256.072838639888</v>
      </c>
      <c r="E6" s="471">
        <v>5171.6594771337968</v>
      </c>
      <c r="F6" s="471">
        <v>3487.9827738331142</v>
      </c>
      <c r="G6" s="471">
        <v>2646.1363266147737</v>
      </c>
      <c r="H6" s="471">
        <v>2141.021981829369</v>
      </c>
      <c r="I6" s="471">
        <v>1804.2736882604327</v>
      </c>
      <c r="J6" s="471">
        <v>1563.7345668151913</v>
      </c>
      <c r="K6" s="471">
        <v>1383.3261779472627</v>
      </c>
      <c r="L6" s="471">
        <v>1243.0049441308715</v>
      </c>
      <c r="M6" s="471">
        <v>1130.7447188505598</v>
      </c>
      <c r="N6" s="471">
        <v>1038.8924997783045</v>
      </c>
      <c r="O6" s="471">
        <v>962.34628536209198</v>
      </c>
      <c r="P6" s="471">
        <v>897.5739206812965</v>
      </c>
      <c r="Q6" s="471">
        <v>836.77004961798809</v>
      </c>
      <c r="R6" s="471">
        <v>788.7146957830563</v>
      </c>
      <c r="S6" s="471">
        <v>746.66423728549057</v>
      </c>
      <c r="T6" s="471">
        <v>705.09493356646431</v>
      </c>
      <c r="U6" s="471">
        <v>672.15558798417896</v>
      </c>
      <c r="V6" s="471">
        <v>642.68183760676573</v>
      </c>
      <c r="W6" s="471">
        <v>616.1414124677683</v>
      </c>
      <c r="X6" s="471">
        <v>592.05042763953372</v>
      </c>
      <c r="Y6" s="471">
        <v>570.10757178757035</v>
      </c>
      <c r="Z6" s="471">
        <v>550.06444936791775</v>
      </c>
      <c r="AA6" s="471">
        <v>531.64620022851045</v>
      </c>
      <c r="AB6" s="471">
        <v>514.70011572937563</v>
      </c>
      <c r="AC6" s="471">
        <v>499.05633071971289</v>
      </c>
      <c r="AD6" s="471">
        <v>484.57014525624737</v>
      </c>
      <c r="AE6" s="471">
        <v>471.11753081617189</v>
      </c>
      <c r="AF6" s="471">
        <v>458.59156625913647</v>
      </c>
      <c r="AG6" s="471">
        <v>446.89958659683651</v>
      </c>
      <c r="AH6" s="471">
        <v>435.96088361365327</v>
      </c>
      <c r="AI6" s="471">
        <v>425.70483762091845</v>
      </c>
      <c r="AJ6" s="471">
        <v>416.06938889222857</v>
      </c>
      <c r="AK6" s="471">
        <v>406.99977884546104</v>
      </c>
      <c r="AL6" s="471">
        <v>398.44750702216623</v>
      </c>
      <c r="AM6" s="471">
        <v>390.36946190372117</v>
      </c>
      <c r="AN6" s="471">
        <v>382.72719267621926</v>
      </c>
      <c r="AO6" s="471">
        <v>375.48629597984882</v>
      </c>
      <c r="AP6" s="471">
        <v>368.61589700452288</v>
      </c>
      <c r="AQ6" s="471">
        <v>362.08820842116347</v>
      </c>
      <c r="AR6" s="471">
        <v>355.85809578316315</v>
      </c>
      <c r="AS6" s="471">
        <v>349.9106794113373</v>
      </c>
      <c r="AT6" s="471">
        <v>344.23913398071227</v>
      </c>
      <c r="AU6" s="471">
        <v>338.82465010893395</v>
      </c>
      <c r="AV6" s="471">
        <v>333.65009035874596</v>
      </c>
      <c r="AW6" s="471">
        <v>328.69980750482699</v>
      </c>
      <c r="AX6" s="471">
        <v>323.95948600060655</v>
      </c>
      <c r="AY6" s="471">
        <v>319.4160032617288</v>
      </c>
      <c r="AZ6" s="471">
        <v>315.05730793521332</v>
      </c>
      <c r="BA6" s="471">
        <v>310.87231277631867</v>
      </c>
      <c r="BB6" s="471">
        <v>313.7712254063091</v>
      </c>
      <c r="BC6" s="471">
        <v>309.77067848400441</v>
      </c>
      <c r="BD6" s="471">
        <v>306.96760393480588</v>
      </c>
      <c r="BE6" s="471">
        <v>303.24001906383666</v>
      </c>
      <c r="BF6" s="471">
        <v>299.64739396504802</v>
      </c>
      <c r="BG6" s="471">
        <v>296.18249865064502</v>
      </c>
      <c r="BH6" s="471">
        <v>292.83861050039638</v>
      </c>
      <c r="BI6" s="471">
        <v>289.60947052305306</v>
      </c>
      <c r="BJ6" s="471">
        <v>286.48924406575509</v>
      </c>
      <c r="BK6" s="471">
        <v>283.47248545250039</v>
      </c>
      <c r="BL6" s="471">
        <v>280.55410610079514</v>
      </c>
      <c r="BM6" s="471">
        <v>277.72934572379012</v>
      </c>
      <c r="BN6" s="471">
        <v>274.99374627507075</v>
      </c>
      <c r="BO6" s="471">
        <v>272.34312833612404</v>
      </c>
      <c r="BP6" s="471">
        <v>269.77356968342161</v>
      </c>
      <c r="BQ6" s="471">
        <v>267.28138580395279</v>
      </c>
      <c r="BR6" s="471">
        <v>264.86311215563228</v>
      </c>
      <c r="BS6" s="471">
        <v>262.51548799296836</v>
      </c>
      <c r="BT6" s="471">
        <v>262.76126815183682</v>
      </c>
      <c r="BU6" s="471">
        <v>260.50863253562164</v>
      </c>
      <c r="BV6" s="471">
        <v>258.31896179484067</v>
      </c>
      <c r="BW6" s="471">
        <v>256.1896323930174</v>
      </c>
      <c r="BX6" s="471">
        <v>254.11816454909908</v>
      </c>
      <c r="BY6" s="471">
        <v>252.10221252425154</v>
      </c>
      <c r="BZ6" s="471">
        <v>250.13955568571174</v>
      </c>
      <c r="CA6" s="471">
        <v>248.22809027612576</v>
      </c>
      <c r="CB6" s="471">
        <v>246.3658218242355</v>
      </c>
      <c r="CC6" s="471">
        <v>244.55085813936017</v>
      </c>
      <c r="CD6" s="471">
        <v>242.78140283794278</v>
      </c>
      <c r="CE6" s="471">
        <v>241.05574935560307</v>
      </c>
      <c r="CF6" s="471">
        <v>239.37227540274588</v>
      </c>
      <c r="CG6" s="471">
        <v>237.72943782585372</v>
      </c>
      <c r="CH6" s="471">
        <v>236.12576784025268</v>
      </c>
      <c r="CI6" s="471">
        <v>234.5598666033971</v>
      </c>
      <c r="CJ6" s="471">
        <v>233.03040110062503</v>
      </c>
      <c r="CK6" s="471">
        <v>231.53610031795702</v>
      </c>
      <c r="CL6" s="471">
        <v>230.07575167883761</v>
      </c>
      <c r="CM6" s="471">
        <v>228.64819772382785</v>
      </c>
      <c r="CN6" s="471">
        <v>227.25233301413732</v>
      </c>
      <c r="CO6" s="471">
        <v>225.88710124158894</v>
      </c>
      <c r="CP6" s="471">
        <v>224.55149252913378</v>
      </c>
      <c r="CQ6" s="471">
        <v>223.2445409074212</v>
      </c>
      <c r="CR6" s="471">
        <v>221.96532195416921</v>
      </c>
      <c r="CS6" s="471">
        <v>220.71295058421387</v>
      </c>
      <c r="CT6" s="471">
        <v>219.48657897913563</v>
      </c>
      <c r="CU6" s="471">
        <v>218.28539464628187</v>
      </c>
      <c r="CV6" s="471">
        <v>217.10861859785206</v>
      </c>
      <c r="CW6" s="471">
        <v>215.95550364146538</v>
      </c>
      <c r="CX6" s="471">
        <v>216.64626818841552</v>
      </c>
      <c r="CY6" s="471">
        <v>215.54894373071346</v>
      </c>
      <c r="CZ6" s="471">
        <v>217.50688540829378</v>
      </c>
      <c r="DA6" s="471">
        <v>216.43833723711759</v>
      </c>
      <c r="DB6" s="471">
        <v>215.39075467755393</v>
      </c>
      <c r="DC6" s="471">
        <v>214.36353295234463</v>
      </c>
      <c r="DD6" s="471">
        <v>213.35609032336521</v>
      </c>
      <c r="DE6" s="471">
        <v>213.17781671575463</v>
      </c>
      <c r="DF6" s="471">
        <v>212.20070422511168</v>
      </c>
      <c r="DG6" s="471">
        <v>211.24189346257089</v>
      </c>
      <c r="DH6" s="471">
        <v>210.30088071084484</v>
      </c>
      <c r="DI6" s="471">
        <v>209.37718056963845</v>
      </c>
      <c r="DJ6" s="471">
        <v>208.47032513055973</v>
      </c>
      <c r="DK6" s="471">
        <v>207.57986319622987</v>
      </c>
      <c r="DL6" s="471">
        <v>206.70535954085918</v>
      </c>
      <c r="DM6" s="471">
        <v>205.84639420973826</v>
      </c>
      <c r="DN6" s="471">
        <v>205.00256185527797</v>
      </c>
      <c r="DO6" s="471">
        <v>204.17347110739226</v>
      </c>
      <c r="DP6" s="471">
        <v>203.3587439761688</v>
      </c>
      <c r="DQ6" s="471">
        <v>202.55801528491304</v>
      </c>
      <c r="DR6" s="471">
        <v>201.77040653574355</v>
      </c>
      <c r="DS6" s="471">
        <v>200.98835881812985</v>
      </c>
      <c r="DT6" s="471">
        <v>200.21942231612738</v>
      </c>
      <c r="DU6" s="471">
        <v>199.46327462279498</v>
      </c>
      <c r="DV6" s="471">
        <v>198.71960381596969</v>
      </c>
      <c r="DW6" s="471">
        <v>197.98787562342028</v>
      </c>
      <c r="DX6" s="471">
        <v>197.26064455201845</v>
      </c>
      <c r="DY6" s="471">
        <v>196.54513430439857</v>
      </c>
      <c r="DZ6" s="471">
        <v>195.8410680107078</v>
      </c>
      <c r="EA6" s="471">
        <v>195.14817745327551</v>
      </c>
      <c r="EB6" s="471">
        <v>194.46620273125885</v>
      </c>
      <c r="EC6" s="471">
        <v>193.79489194076328</v>
      </c>
      <c r="ED6" s="471">
        <v>193.13400086961664</v>
      </c>
      <c r="EE6" s="471">
        <v>192.4832927060159</v>
      </c>
      <c r="EF6" s="471">
        <v>191.84253776031676</v>
      </c>
      <c r="EG6" s="471">
        <v>191.21151319928268</v>
      </c>
      <c r="EH6" s="471">
        <v>190.59000279214342</v>
      </c>
      <c r="EI6" s="471">
        <v>189.97779666785715</v>
      </c>
      <c r="EJ6" s="471">
        <v>189.37469108300377</v>
      </c>
      <c r="EK6" s="471">
        <v>190.16987408325434</v>
      </c>
      <c r="EL6" s="471">
        <v>189.57494054462012</v>
      </c>
      <c r="EM6" s="471">
        <v>188.98872623812005</v>
      </c>
      <c r="EN6" s="471">
        <v>188.41104564817641</v>
      </c>
      <c r="EO6" s="471">
        <v>187.84171848500324</v>
      </c>
      <c r="EP6" s="471">
        <v>187.2805695018846</v>
      </c>
      <c r="EQ6" s="471">
        <v>186.72742832006961</v>
      </c>
      <c r="ER6" s="471">
        <v>186.18212926091067</v>
      </c>
      <c r="ES6" s="471">
        <v>185.64451118490109</v>
      </c>
      <c r="ET6" s="471">
        <v>185.11441733728262</v>
      </c>
      <c r="EU6" s="471">
        <v>184.59169519991249</v>
      </c>
      <c r="EV6" s="471">
        <v>184.07619634909389</v>
      </c>
      <c r="EW6" s="471">
        <v>183.56777631909623</v>
      </c>
      <c r="EX6" s="471">
        <v>183.06629447109518</v>
      </c>
      <c r="EY6" s="471">
        <v>182.57161386728802</v>
      </c>
      <c r="EZ6" s="471">
        <v>182.08360114994571</v>
      </c>
      <c r="FA6" s="471">
        <v>181.60212642517575</v>
      </c>
      <c r="FB6" s="471">
        <v>181.12706315118675</v>
      </c>
      <c r="FC6" s="471">
        <v>180.65828803084801</v>
      </c>
      <c r="FD6" s="471">
        <v>180.19568090835753</v>
      </c>
      <c r="FE6" s="471">
        <v>179.73912466983205</v>
      </c>
      <c r="FF6" s="471">
        <v>179.28850514764952</v>
      </c>
      <c r="FG6" s="471">
        <v>178.84371102837855</v>
      </c>
      <c r="FH6" s="471">
        <v>178.40463376413882</v>
      </c>
      <c r="FI6" s="471">
        <v>177.97116748724449</v>
      </c>
      <c r="FJ6" s="471">
        <v>177.54320892799004</v>
      </c>
      <c r="FK6" s="471">
        <v>177.12065733544279</v>
      </c>
      <c r="FL6" s="471">
        <v>176.70341440111719</v>
      </c>
      <c r="FM6" s="471">
        <v>176.29138418540683</v>
      </c>
      <c r="FN6" s="471">
        <v>175.88447304666005</v>
      </c>
      <c r="FO6" s="471">
        <v>175.4825895727883</v>
      </c>
      <c r="FP6" s="471">
        <v>175.08564451530214</v>
      </c>
      <c r="FQ6" s="471">
        <v>174.69355072567768</v>
      </c>
      <c r="FR6" s="471">
        <v>174.30622309395235</v>
      </c>
      <c r="FS6" s="471">
        <v>173.92357848946489</v>
      </c>
      <c r="FT6" s="471">
        <v>173.54553570365061</v>
      </c>
      <c r="FU6" s="471">
        <v>173.17201539480828</v>
      </c>
      <c r="FV6" s="471">
        <v>172.80294003476124</v>
      </c>
      <c r="FW6" s="471">
        <v>172.43823385733683</v>
      </c>
      <c r="FX6" s="471">
        <v>172.07782280859232</v>
      </c>
      <c r="FY6" s="471">
        <v>171.72163449871832</v>
      </c>
      <c r="FZ6" s="471">
        <v>171.36959815555514</v>
      </c>
      <c r="GA6" s="471">
        <v>171.02164457965756</v>
      </c>
      <c r="GB6" s="471">
        <v>170.67770610084995</v>
      </c>
      <c r="GC6" s="471">
        <v>170.33771653621335</v>
      </c>
      <c r="GD6" s="471">
        <v>170.00161114944939</v>
      </c>
      <c r="GE6" s="471">
        <v>169.66932661157176</v>
      </c>
      <c r="GF6" s="471">
        <v>169.34080096286829</v>
      </c>
      <c r="GG6" s="471">
        <v>169.0159735760943</v>
      </c>
      <c r="GH6" s="471">
        <v>168.69478512084453</v>
      </c>
      <c r="GI6" s="471">
        <v>168.37717752906264</v>
      </c>
      <c r="GJ6" s="471">
        <v>168.06309396164625</v>
      </c>
      <c r="GK6" s="471">
        <v>167.75247877610528</v>
      </c>
      <c r="GL6" s="471">
        <v>167.44527749523746</v>
      </c>
      <c r="GM6" s="471">
        <v>167.14143677678211</v>
      </c>
      <c r="GN6" s="471">
        <v>166.84090438401793</v>
      </c>
      <c r="GO6" s="471">
        <v>166.54362915726946</v>
      </c>
      <c r="GP6" s="471">
        <v>166.24956098628982</v>
      </c>
      <c r="GQ6" s="471">
        <v>165.95865078349129</v>
      </c>
      <c r="GR6" s="471">
        <v>167.15131585581722</v>
      </c>
      <c r="GS6" s="471">
        <v>166.85910119028657</v>
      </c>
      <c r="GT6" s="471">
        <v>166.56997825718065</v>
      </c>
      <c r="GU6" s="471">
        <v>166.2839006805132</v>
      </c>
      <c r="GV6" s="471">
        <v>166.00082300720311</v>
      </c>
      <c r="GW6" s="471">
        <v>165.72070068423017</v>
      </c>
      <c r="GX6" s="471">
        <v>162.22391566219801</v>
      </c>
      <c r="GY6" s="471">
        <v>161.96186941767536</v>
      </c>
      <c r="GZ6" s="471">
        <v>161.70267974853724</v>
      </c>
      <c r="HA6" s="471">
        <v>161.44630505417089</v>
      </c>
      <c r="HB6" s="471">
        <v>161.19270453784071</v>
      </c>
      <c r="HC6" s="471">
        <v>160.94183818736352</v>
      </c>
      <c r="HD6" s="471">
        <v>160.69366675633947</v>
      </c>
      <c r="HE6" s="471">
        <v>160.44815174591935</v>
      </c>
      <c r="HF6" s="471">
        <v>160.20525538708949</v>
      </c>
      <c r="HG6" s="471">
        <v>159.96494062345971</v>
      </c>
      <c r="HH6" s="471">
        <v>159.72717109453419</v>
      </c>
      <c r="HI6" s="471">
        <v>159.49191111945274</v>
      </c>
      <c r="HJ6" s="471">
        <v>159.25912568118468</v>
      </c>
      <c r="HK6" s="471">
        <v>159.02878041116338</v>
      </c>
      <c r="HL6" s="471">
        <v>158.80084157434388</v>
      </c>
      <c r="HM6" s="471">
        <v>158.57527605467288</v>
      </c>
      <c r="HN6" s="471">
        <v>158.35205134095676</v>
      </c>
      <c r="HO6" s="471">
        <v>158.13113551311406</v>
      </c>
      <c r="HP6" s="471">
        <v>157.91249722880281</v>
      </c>
      <c r="HQ6" s="471">
        <v>157.69610571040778</v>
      </c>
      <c r="HR6" s="471">
        <v>157.48193073237832</v>
      </c>
      <c r="HS6" s="471">
        <v>157.26994260890586</v>
      </c>
      <c r="HT6" s="471">
        <v>157.0601121819299</v>
      </c>
      <c r="HU6" s="471">
        <v>156.85241080946153</v>
      </c>
      <c r="HV6" s="471">
        <v>156.64681035421648</v>
      </c>
      <c r="HW6" s="471">
        <v>156.4432831725469</v>
      </c>
      <c r="HX6" s="471">
        <v>155.73637551720105</v>
      </c>
      <c r="HY6" s="471">
        <v>155.53662085553387</v>
      </c>
      <c r="HZ6" s="471">
        <v>155.33886192888014</v>
      </c>
      <c r="IA6" s="471">
        <v>155.14307293032141</v>
      </c>
      <c r="IB6" s="471">
        <v>154.94922849597657</v>
      </c>
      <c r="IC6" s="471">
        <v>154.75730369553551</v>
      </c>
      <c r="ID6" s="471">
        <v>154.56727402303326</v>
      </c>
      <c r="IE6" s="471">
        <v>154.37911538786048</v>
      </c>
      <c r="IF6" s="471">
        <v>154.19280410600027</v>
      </c>
      <c r="IG6" s="471">
        <v>154.00831689148657</v>
      </c>
      <c r="IH6" s="471">
        <v>153.82563084807657</v>
      </c>
      <c r="II6" s="471">
        <v>153.64472346113138</v>
      </c>
      <c r="IJ6" s="471">
        <v>153.46557258969932</v>
      </c>
      <c r="IK6" s="471">
        <v>153.2881564587945</v>
      </c>
      <c r="IL6" s="471">
        <v>153.11011473771501</v>
      </c>
      <c r="IM6" s="471">
        <v>152.93212116265966</v>
      </c>
      <c r="IN6" s="471">
        <v>152.75583163909343</v>
      </c>
      <c r="IO6" s="471">
        <v>152.58122538590084</v>
      </c>
      <c r="IP6" s="471">
        <v>152.4082819585023</v>
      </c>
      <c r="IQ6" s="471">
        <v>152.23698124206959</v>
      </c>
      <c r="IR6" s="471">
        <v>152.06730344490444</v>
      </c>
      <c r="IS6" s="471">
        <v>151.89922909197557</v>
      </c>
      <c r="IT6" s="471">
        <v>151.73273901861089</v>
      </c>
      <c r="IU6" s="471">
        <v>151.56781436433943</v>
      </c>
      <c r="IV6" s="471">
        <v>151.4044365668795</v>
      </c>
      <c r="IW6" s="471">
        <v>151.24258735626842</v>
      </c>
      <c r="IX6" s="471">
        <v>151.08224874913191</v>
      </c>
      <c r="IY6" s="471">
        <v>150.92340304308524</v>
      </c>
      <c r="IZ6" s="471">
        <v>150.76603281126759</v>
      </c>
      <c r="JA6" s="471">
        <v>150.61012089700176</v>
      </c>
      <c r="JB6" s="471">
        <v>150.45565040857872</v>
      </c>
      <c r="JC6" s="471">
        <v>150.3026047141619</v>
      </c>
      <c r="JD6" s="471">
        <v>150.15096743680857</v>
      </c>
      <c r="JE6" s="471">
        <v>150.00072244960572</v>
      </c>
      <c r="JF6" s="471">
        <v>149.85185387091695</v>
      </c>
      <c r="JG6" s="471">
        <v>149.7043460597362</v>
      </c>
      <c r="JH6" s="471">
        <v>149.7676074760613</v>
      </c>
      <c r="JI6" s="471">
        <v>149.62198790904122</v>
      </c>
      <c r="JJ6" s="471">
        <v>149.47768948284047</v>
      </c>
      <c r="JK6" s="471">
        <v>149.33469740856927</v>
      </c>
      <c r="JL6" s="471">
        <v>149.19299711724733</v>
      </c>
      <c r="JM6" s="471">
        <v>148.62283685363917</v>
      </c>
      <c r="JN6" s="471">
        <v>148.48346635795235</v>
      </c>
      <c r="JO6" s="471">
        <v>148.34534676835429</v>
      </c>
      <c r="JP6" s="471">
        <v>148.20846433862403</v>
      </c>
      <c r="JQ6" s="471">
        <v>148.07280552321586</v>
      </c>
      <c r="JR6" s="471">
        <v>147.93835697360956</v>
      </c>
      <c r="JS6" s="471">
        <v>147.80510553474232</v>
      </c>
      <c r="JT6" s="471">
        <v>147.67303824151585</v>
      </c>
      <c r="JU6" s="471">
        <v>147.54214231538003</v>
      </c>
      <c r="JV6" s="471">
        <v>147.41240516098983</v>
      </c>
      <c r="JW6" s="471">
        <v>147.28381436293367</v>
      </c>
      <c r="JX6" s="471">
        <v>147.1563576825319</v>
      </c>
      <c r="JY6" s="471">
        <v>147.03002305470278</v>
      </c>
      <c r="JZ6" s="471">
        <v>146.90479858489641</v>
      </c>
      <c r="KA6" s="471">
        <v>146.78067254609135</v>
      </c>
      <c r="KB6" s="471">
        <v>146.65763337585585</v>
      </c>
      <c r="KC6" s="471">
        <v>146.53566967347095</v>
      </c>
      <c r="KD6" s="471">
        <v>146.4147701971122</v>
      </c>
      <c r="KE6" s="471">
        <v>146.29492386109177</v>
      </c>
      <c r="KF6" s="471">
        <v>146.17611973315738</v>
      </c>
      <c r="KG6" s="471">
        <v>146.05834703184547</v>
      </c>
      <c r="KH6" s="471">
        <v>145.94159512389243</v>
      </c>
      <c r="KI6" s="471">
        <v>145.825853521695</v>
      </c>
      <c r="KJ6" s="471">
        <v>145.71111188082571</v>
      </c>
      <c r="KK6" s="471">
        <v>145.59735999759747</v>
      </c>
      <c r="KL6" s="471">
        <v>145.98232037296492</v>
      </c>
      <c r="KM6" s="471">
        <v>145.86883641610103</v>
      </c>
      <c r="KN6" s="471">
        <v>145.75632375007376</v>
      </c>
      <c r="KO6" s="471">
        <v>145.64477259678728</v>
      </c>
      <c r="KP6" s="471">
        <v>145.53417330895687</v>
      </c>
      <c r="KQ6" s="471">
        <v>145.42451636792777</v>
      </c>
      <c r="KR6" s="471">
        <v>145.31579238153932</v>
      </c>
      <c r="KS6" s="471">
        <v>145.20799208202999</v>
      </c>
      <c r="KT6" s="471">
        <v>145.10110632398542</v>
      </c>
      <c r="KU6" s="471">
        <v>144.99512608232504</v>
      </c>
      <c r="KV6" s="471">
        <v>144.89004245033053</v>
      </c>
      <c r="KW6" s="471">
        <v>144.7858466377109</v>
      </c>
      <c r="KX6" s="471">
        <v>144.68252996870689</v>
      </c>
      <c r="KY6" s="471">
        <v>144.58008388023137</v>
      </c>
      <c r="KZ6" s="471">
        <v>144.47849992004603</v>
      </c>
      <c r="LA6" s="471">
        <v>144.37776974497416</v>
      </c>
      <c r="LB6" s="471">
        <v>144.27788511914611</v>
      </c>
      <c r="LC6" s="471">
        <v>144.17883791228095</v>
      </c>
      <c r="LD6" s="471">
        <v>144.08062009799889</v>
      </c>
      <c r="LE6" s="471">
        <v>143.98322375216685</v>
      </c>
      <c r="LF6" s="471">
        <v>143.88664105127575</v>
      </c>
      <c r="LG6" s="471">
        <v>143.79086427084843</v>
      </c>
      <c r="LH6" s="471">
        <v>143.69588578387715</v>
      </c>
      <c r="LI6" s="471">
        <v>143.60169805929178</v>
      </c>
      <c r="LJ6" s="471">
        <v>143.50829366045551</v>
      </c>
      <c r="LK6" s="471">
        <v>143.41566524368912</v>
      </c>
      <c r="LL6" s="471">
        <v>143.32380555682386</v>
      </c>
      <c r="LM6" s="471">
        <v>143.23270743778016</v>
      </c>
      <c r="LN6" s="471">
        <v>143.14236381317244</v>
      </c>
      <c r="LO6" s="471">
        <v>143.05276769694109</v>
      </c>
      <c r="LP6" s="471">
        <v>142.96391218900885</v>
      </c>
      <c r="LQ6" s="471">
        <v>142.87579047396196</v>
      </c>
      <c r="LR6" s="471">
        <v>142.78839581975566</v>
      </c>
      <c r="LS6" s="471">
        <v>142.70172157644294</v>
      </c>
      <c r="LT6" s="471">
        <v>142.61576117492791</v>
      </c>
      <c r="LU6" s="471">
        <v>142.53050812573929</v>
      </c>
      <c r="LV6" s="471">
        <v>142.44595601782922</v>
      </c>
      <c r="LW6" s="471">
        <v>142.36209851739056</v>
      </c>
      <c r="LX6" s="471">
        <v>142.27892936669861</v>
      </c>
      <c r="LY6" s="471">
        <v>142.19644238297113</v>
      </c>
      <c r="LZ6" s="471">
        <v>142.11463145725014</v>
      </c>
      <c r="MA6" s="471">
        <v>142.03349055330372</v>
      </c>
      <c r="MB6" s="471">
        <v>141.9530137065459</v>
      </c>
      <c r="MC6" s="471">
        <v>141.87319502297842</v>
      </c>
      <c r="MD6" s="471">
        <v>141.79402867814809</v>
      </c>
      <c r="ME6" s="471">
        <v>141.71550891612463</v>
      </c>
      <c r="MF6" s="471">
        <v>141.63763004849665</v>
      </c>
      <c r="MG6" s="471">
        <v>141.56038645338322</v>
      </c>
      <c r="MH6" s="471">
        <v>141.48377257446509</v>
      </c>
      <c r="MI6" s="471">
        <v>141.4077829200312</v>
      </c>
      <c r="MJ6" s="471">
        <v>141.33241206204252</v>
      </c>
      <c r="MK6" s="471">
        <v>141.25765463521208</v>
      </c>
      <c r="ML6" s="471">
        <v>141.18350533610041</v>
      </c>
      <c r="MM6" s="471">
        <v>141.10995892222707</v>
      </c>
      <c r="MN6" s="471">
        <v>141.03701021119778</v>
      </c>
      <c r="MO6" s="471">
        <v>140.96465407984488</v>
      </c>
      <c r="MP6" s="471">
        <v>140.89288546338506</v>
      </c>
      <c r="MQ6" s="471">
        <v>140.82169935458913</v>
      </c>
      <c r="MR6" s="471">
        <v>140.75109080296684</v>
      </c>
      <c r="MS6" s="471">
        <v>140.68105491396622</v>
      </c>
      <c r="MT6" s="471">
        <v>140.6115868481844</v>
      </c>
      <c r="MU6" s="471">
        <v>140.54268182059451</v>
      </c>
      <c r="MV6" s="471">
        <v>140.47433509978327</v>
      </c>
      <c r="MW6" s="471">
        <v>140.40654200720206</v>
      </c>
      <c r="MX6" s="471">
        <v>140.33929791643121</v>
      </c>
      <c r="MY6" s="471">
        <v>140.27259825245545</v>
      </c>
      <c r="MZ6" s="471">
        <v>140.20643849095273</v>
      </c>
      <c r="NA6" s="471">
        <v>140.14081415759284</v>
      </c>
      <c r="NB6" s="471">
        <v>140.07572082734995</v>
      </c>
      <c r="NC6" s="471">
        <v>140.01115412382484</v>
      </c>
      <c r="ND6" s="471">
        <v>139.94710971857859</v>
      </c>
      <c r="NE6" s="471">
        <v>139.88358333047771</v>
      </c>
      <c r="NF6" s="471">
        <v>139.81904435305614</v>
      </c>
      <c r="NG6" s="471">
        <v>139.75106160967488</v>
      </c>
      <c r="NH6" s="471">
        <v>139.68361401792373</v>
      </c>
      <c r="NI6" s="471">
        <v>139.61669723873553</v>
      </c>
      <c r="NJ6" s="471">
        <v>139.55030697982536</v>
      </c>
      <c r="NK6" s="471">
        <v>139.48443899506182</v>
      </c>
      <c r="NL6" s="471">
        <v>139.41908908384841</v>
      </c>
      <c r="NM6" s="471">
        <v>139.35425309051541</v>
      </c>
      <c r="NN6" s="471">
        <v>139.28992690371928</v>
      </c>
      <c r="NO6" s="471">
        <v>139.22610645585519</v>
      </c>
      <c r="NP6" s="471">
        <v>139.162787722475</v>
      </c>
      <c r="NQ6" s="471">
        <v>139.09996672171775</v>
      </c>
      <c r="NR6" s="471">
        <v>139.03763951374759</v>
      </c>
      <c r="NS6" s="471">
        <v>138.97580220020026</v>
      </c>
      <c r="NT6" s="471">
        <v>138.91445092363946</v>
      </c>
      <c r="NU6" s="471">
        <v>138.85358186702072</v>
      </c>
      <c r="NV6" s="471">
        <v>138.78934951861578</v>
      </c>
      <c r="NW6" s="471">
        <v>138.72440157973386</v>
      </c>
      <c r="NX6" s="471">
        <v>138.65995078719612</v>
      </c>
      <c r="NY6" s="471">
        <v>138.59599327717089</v>
      </c>
      <c r="NZ6" s="471">
        <v>138.53252522576273</v>
      </c>
      <c r="OA6" s="471">
        <v>138.46954284849775</v>
      </c>
      <c r="OB6" s="471">
        <v>138.40704239981699</v>
      </c>
      <c r="OC6" s="471">
        <v>138.34502017257756</v>
      </c>
      <c r="OD6" s="471">
        <v>138.28347249756126</v>
      </c>
      <c r="OE6" s="471">
        <v>138.22239574299084</v>
      </c>
      <c r="OF6" s="471">
        <v>138.16178631405359</v>
      </c>
      <c r="OG6" s="471">
        <v>138.10164065243276</v>
      </c>
      <c r="OH6" s="471">
        <v>138.04195523584491</v>
      </c>
      <c r="OI6" s="471">
        <v>137.982726577585</v>
      </c>
      <c r="OJ6" s="471">
        <v>137.923951226079</v>
      </c>
      <c r="OK6" s="471">
        <v>137.86562576444175</v>
      </c>
      <c r="OL6" s="471">
        <v>137.80774681004254</v>
      </c>
      <c r="OM6" s="471">
        <v>137.75031101407734</v>
      </c>
      <c r="ON6" s="471">
        <v>143.02843586433173</v>
      </c>
      <c r="OO6" s="471">
        <v>142.95860502724003</v>
      </c>
      <c r="OP6" s="471">
        <v>142.8892733641901</v>
      </c>
      <c r="OQ6" s="471">
        <v>142.82043716844456</v>
      </c>
      <c r="OR6" s="471">
        <v>137.24629110421012</v>
      </c>
      <c r="OS6" s="471">
        <v>137.18999093139576</v>
      </c>
      <c r="OT6" s="471">
        <v>137.13418939457591</v>
      </c>
      <c r="OU6" s="471">
        <v>137.07888282730966</v>
      </c>
      <c r="OV6" s="471">
        <v>137.02406759901311</v>
      </c>
      <c r="OW6" s="471">
        <v>136.96974011452352</v>
      </c>
      <c r="OX6" s="471">
        <v>136.91589681366676</v>
      </c>
      <c r="OY6" s="471">
        <v>136.86253417083407</v>
      </c>
      <c r="OZ6" s="471">
        <v>136.80964869456284</v>
      </c>
      <c r="PA6" s="471">
        <v>136.75723692712404</v>
      </c>
      <c r="PB6" s="471">
        <v>136.70529544411684</v>
      </c>
      <c r="PC6" s="471">
        <v>136.65382085406668</v>
      </c>
      <c r="PD6" s="471">
        <v>136.6028097980317</v>
      </c>
      <c r="PE6" s="471">
        <v>136.55225894921247</v>
      </c>
      <c r="PF6" s="471">
        <v>136.50216501256949</v>
      </c>
      <c r="PG6" s="471">
        <v>136.45252472444426</v>
      </c>
      <c r="PH6" s="471">
        <v>136.40333485218696</v>
      </c>
      <c r="PI6" s="471">
        <v>136.35459219378922</v>
      </c>
      <c r="PJ6" s="471">
        <v>136.30629357752125</v>
      </c>
      <c r="PK6" s="471">
        <v>136.25461851571899</v>
      </c>
      <c r="PL6" s="471">
        <v>136.20309164718489</v>
      </c>
      <c r="PM6" s="471">
        <v>136.1520187651326</v>
      </c>
      <c r="PN6" s="471">
        <v>136.10139667996145</v>
      </c>
      <c r="PO6" s="471">
        <v>136.05122223188047</v>
      </c>
      <c r="PP6" s="471">
        <v>136.00149229055995</v>
      </c>
      <c r="PQ6" s="471">
        <v>135.95220375479022</v>
      </c>
      <c r="PR6" s="471">
        <v>135.90335355214279</v>
      </c>
      <c r="PS6" s="471">
        <v>135.85493863863772</v>
      </c>
      <c r="PT6" s="471">
        <v>135.80695599841471</v>
      </c>
      <c r="PU6" s="471">
        <v>135.75940264340974</v>
      </c>
      <c r="PV6" s="471">
        <v>135.71227561303516</v>
      </c>
      <c r="PW6" s="471">
        <v>135.66557197386442</v>
      </c>
      <c r="PX6" s="471">
        <v>135.61928881932192</v>
      </c>
      <c r="PY6" s="471">
        <v>135.57342326937589</v>
      </c>
      <c r="PZ6" s="471">
        <v>135.52797247023642</v>
      </c>
      <c r="QA6" s="471">
        <v>135.48293359405693</v>
      </c>
      <c r="QB6" s="471">
        <v>135.43830383864068</v>
      </c>
      <c r="QC6" s="471">
        <v>135.39408042714979</v>
      </c>
      <c r="QD6" s="471">
        <v>135.35026060781942</v>
      </c>
      <c r="QE6" s="471">
        <v>135.30684165367566</v>
      </c>
      <c r="QF6" s="471">
        <v>135.26382086225649</v>
      </c>
      <c r="QG6" s="471">
        <v>135.22119555533743</v>
      </c>
      <c r="QH6" s="471">
        <v>135.17896307865985</v>
      </c>
      <c r="QI6" s="471">
        <v>135.13712080166437</v>
      </c>
      <c r="QJ6" s="471">
        <v>135.09566611722602</v>
      </c>
      <c r="QK6" s="471">
        <v>135.05459644139441</v>
      </c>
      <c r="QL6" s="471">
        <v>135.01390921313677</v>
      </c>
      <c r="QM6" s="471">
        <v>134.97360189408417</v>
      </c>
      <c r="QN6" s="471">
        <v>134.9336719682816</v>
      </c>
      <c r="QO6" s="471">
        <v>134.89411694194118</v>
      </c>
      <c r="QP6" s="471">
        <v>134.85493434319818</v>
      </c>
      <c r="QQ6" s="471">
        <v>134.81612172187104</v>
      </c>
      <c r="QR6" s="471">
        <v>134.77767664922411</v>
      </c>
      <c r="QS6" s="471">
        <v>135.45140307264839</v>
      </c>
      <c r="QT6" s="471">
        <v>135.41035011661589</v>
      </c>
      <c r="QU6" s="471">
        <v>135.3696637472425</v>
      </c>
      <c r="QV6" s="471">
        <v>135.32934157893186</v>
      </c>
      <c r="QW6" s="471">
        <v>135.28938124674212</v>
      </c>
      <c r="QX6" s="471">
        <v>135.24978040616261</v>
      </c>
      <c r="QY6" s="471">
        <v>135.21053673289407</v>
      </c>
      <c r="QZ6" s="471">
        <v>135.17164792263142</v>
      </c>
      <c r="RA6" s="471">
        <v>135.13311169084884</v>
      </c>
      <c r="RB6" s="471">
        <v>135.09492577258817</v>
      </c>
      <c r="RC6" s="471">
        <v>135.05708792225005</v>
      </c>
      <c r="RD6" s="471">
        <v>135.01959591338695</v>
      </c>
      <c r="RE6" s="471">
        <v>134.9824475385004</v>
      </c>
      <c r="RF6" s="471">
        <v>134.94564060883869</v>
      </c>
      <c r="RG6" s="471">
        <v>134.90917295419925</v>
      </c>
      <c r="RH6" s="471">
        <v>134.873042422732</v>
      </c>
      <c r="RI6" s="471">
        <v>134.83724688074599</v>
      </c>
      <c r="RJ6" s="471">
        <v>134.80178421251821</v>
      </c>
      <c r="RK6" s="471">
        <v>134.76665232010484</v>
      </c>
      <c r="RL6" s="471">
        <v>134.73184912315466</v>
      </c>
      <c r="RM6" s="471">
        <v>134.69737255872568</v>
      </c>
      <c r="RN6" s="471">
        <v>134.66322058110265</v>
      </c>
      <c r="RO6" s="471">
        <v>134.62939116161792</v>
      </c>
      <c r="RP6" s="471">
        <v>134.59588228847443</v>
      </c>
      <c r="RQ6" s="471">
        <v>134.56269196657053</v>
      </c>
      <c r="RR6" s="471">
        <v>134.52981821732709</v>
      </c>
      <c r="RS6" s="471">
        <v>134.49725907851686</v>
      </c>
      <c r="RT6" s="471">
        <v>134.46501260409576</v>
      </c>
      <c r="RU6" s="471">
        <v>134.43307686403702</v>
      </c>
      <c r="RV6" s="471">
        <v>134.40144994416573</v>
      </c>
      <c r="RW6" s="471">
        <v>134.37012994599706</v>
      </c>
      <c r="RX6" s="471">
        <v>134.33911498657585</v>
      </c>
      <c r="RY6" s="471">
        <v>134.30840319831808</v>
      </c>
      <c r="RZ6" s="471">
        <v>134.27799272885383</v>
      </c>
      <c r="SA6" s="471">
        <v>134.24788174087357</v>
      </c>
      <c r="SB6" s="471">
        <v>134.2180684119748</v>
      </c>
      <c r="SC6" s="471">
        <v>134.18855093451123</v>
      </c>
      <c r="SD6" s="471">
        <v>134.15932751544369</v>
      </c>
      <c r="SE6" s="471">
        <v>134.13039637619346</v>
      </c>
      <c r="SF6" s="471">
        <v>134.10175575249582</v>
      </c>
      <c r="SG6" s="471">
        <v>134.07340389425718</v>
      </c>
      <c r="SH6" s="471">
        <v>134.04533906541255</v>
      </c>
      <c r="SI6" s="471">
        <v>134.01755954378584</v>
      </c>
      <c r="SJ6" s="471">
        <v>135.43509714835272</v>
      </c>
      <c r="SK6" s="471">
        <v>135.4085823467031</v>
      </c>
      <c r="SL6" s="471">
        <v>135.38235000409671</v>
      </c>
      <c r="SM6" s="471">
        <v>135.43509714835272</v>
      </c>
      <c r="SN6" s="471">
        <v>135.4085823467031</v>
      </c>
      <c r="SO6" s="471">
        <v>135.38235000409671</v>
      </c>
      <c r="SP6" s="471">
        <v>135.43509714835272</v>
      </c>
      <c r="SQ6" s="471">
        <v>135.4085823467031</v>
      </c>
      <c r="SR6" s="471">
        <v>135.38235000409671</v>
      </c>
      <c r="SS6" s="471">
        <v>135.43509714835272</v>
      </c>
      <c r="ST6" s="471">
        <v>135.43509714835272</v>
      </c>
      <c r="SU6" s="471">
        <v>135.4085823467031</v>
      </c>
      <c r="SV6" s="471">
        <v>135.38235000409671</v>
      </c>
      <c r="SW6" s="471">
        <v>135.4086953303204</v>
      </c>
      <c r="SX6" s="471">
        <v>135.4082183786366</v>
      </c>
      <c r="SY6" s="471">
        <v>135.40774142695298</v>
      </c>
      <c r="SZ6" s="471">
        <v>135.40726447526919</v>
      </c>
      <c r="TA6" s="471">
        <v>135.40678752358539</v>
      </c>
      <c r="TB6" s="471">
        <v>135.4063105719014</v>
      </c>
      <c r="TC6" s="471">
        <v>135.405833620218</v>
      </c>
      <c r="TD6" s="471">
        <v>135.40535666853421</v>
      </c>
      <c r="TE6" s="471">
        <v>135.40487971685039</v>
      </c>
      <c r="TF6" s="471">
        <v>135.40440276516659</v>
      </c>
      <c r="TG6" s="471">
        <v>135.43509714835272</v>
      </c>
      <c r="TH6" s="471">
        <v>135.4085823467031</v>
      </c>
      <c r="TI6" s="471">
        <v>135.38235000409671</v>
      </c>
      <c r="TJ6" s="471">
        <v>135.40392581348277</v>
      </c>
      <c r="TK6" s="471">
        <v>135.40344886179898</v>
      </c>
      <c r="TL6" s="471">
        <v>135.40297191011541</v>
      </c>
      <c r="TM6" s="471">
        <v>135.40249495843159</v>
      </c>
      <c r="TN6" s="471">
        <v>135.40201800674782</v>
      </c>
      <c r="TO6" s="471">
        <v>135.4015410550642</v>
      </c>
      <c r="TP6" s="471">
        <v>135.40106410338041</v>
      </c>
      <c r="TQ6" s="471">
        <v>135.40058715169658</v>
      </c>
      <c r="TR6" s="471">
        <v>135.40011020001279</v>
      </c>
      <c r="TS6" s="471">
        <v>135.3996332483292</v>
      </c>
      <c r="TT6" s="471">
        <v>135.43509714835272</v>
      </c>
      <c r="TU6" s="471">
        <v>135.4085823467031</v>
      </c>
      <c r="TV6" s="471">
        <v>135.38235000409671</v>
      </c>
      <c r="TW6" s="471">
        <v>135.3991562966454</v>
      </c>
      <c r="TX6" s="471">
        <v>135.39867934496161</v>
      </c>
      <c r="TY6" s="471">
        <v>135.39820239327781</v>
      </c>
      <c r="TZ6" s="471">
        <v>135.39772544159399</v>
      </c>
      <c r="UA6" s="471">
        <v>135.3972484899102</v>
      </c>
      <c r="UB6" s="471">
        <v>135.3967715382264</v>
      </c>
      <c r="UC6" s="471">
        <v>135.39629458654281</v>
      </c>
      <c r="UD6" s="471">
        <v>135.39581763485901</v>
      </c>
      <c r="UE6" s="471">
        <v>135.39534068317522</v>
      </c>
      <c r="UF6" s="471">
        <v>135.3948637314914</v>
      </c>
      <c r="UG6" s="471">
        <v>135.43509714835272</v>
      </c>
      <c r="UH6" s="471">
        <v>135.4085823467031</v>
      </c>
      <c r="UI6" s="471">
        <v>135.38235000409671</v>
      </c>
      <c r="UJ6" s="471">
        <v>135.3943867798078</v>
      </c>
      <c r="UK6" s="471">
        <v>135.39390982812421</v>
      </c>
      <c r="UL6" s="471">
        <v>135.39343287644039</v>
      </c>
      <c r="UM6" s="471">
        <v>135.39295592475682</v>
      </c>
      <c r="UN6" s="471">
        <v>135.3924789730728</v>
      </c>
      <c r="UO6" s="471">
        <v>135.3920020213892</v>
      </c>
      <c r="UP6" s="471">
        <v>135.39152506970521</v>
      </c>
      <c r="UQ6" s="471">
        <v>135.39104811802162</v>
      </c>
      <c r="UR6" s="471">
        <v>135.39057116633762</v>
      </c>
      <c r="US6" s="471">
        <v>135.3900942146542</v>
      </c>
      <c r="UT6" s="471">
        <v>135.43509714835272</v>
      </c>
      <c r="UU6" s="471">
        <v>135.4085823467031</v>
      </c>
      <c r="UV6" s="471">
        <v>135.38235000409671</v>
      </c>
      <c r="UW6" s="471">
        <v>135.38961726297021</v>
      </c>
      <c r="UX6" s="471">
        <v>135.38914031128661</v>
      </c>
      <c r="UY6" s="471">
        <v>135.38866335960279</v>
      </c>
      <c r="UZ6" s="471">
        <v>135.38818640791902</v>
      </c>
      <c r="VA6" s="471">
        <v>135.3877094562352</v>
      </c>
      <c r="VB6" s="471">
        <v>135.3872325045516</v>
      </c>
      <c r="VC6" s="471">
        <v>135.38675555286801</v>
      </c>
      <c r="VD6" s="471">
        <v>135.38627860118419</v>
      </c>
      <c r="VE6" s="471">
        <v>135.38580164950022</v>
      </c>
      <c r="VF6" s="471">
        <v>135.3853246978166</v>
      </c>
      <c r="VG6" s="471">
        <v>135.43509714835272</v>
      </c>
      <c r="VH6" s="471">
        <v>135.4085823467031</v>
      </c>
      <c r="VI6" s="471">
        <v>135.38235000409671</v>
      </c>
      <c r="VJ6" s="471">
        <v>135.38484774613281</v>
      </c>
      <c r="VK6" s="471">
        <v>135.38437079444901</v>
      </c>
      <c r="VL6" s="471">
        <v>135.38389384276519</v>
      </c>
      <c r="VM6" s="471">
        <v>135.38341689108159</v>
      </c>
      <c r="VN6" s="471">
        <v>135.3829399393978</v>
      </c>
      <c r="VO6" s="471">
        <v>135.38246298771398</v>
      </c>
      <c r="VP6" s="471">
        <v>135.38198603603001</v>
      </c>
      <c r="VQ6" s="471">
        <v>135.38150908434642</v>
      </c>
      <c r="VR6" s="471">
        <v>135.3810321326626</v>
      </c>
      <c r="VS6" s="471">
        <v>135.38055518097923</v>
      </c>
      <c r="VT6" s="471">
        <v>135.43509714835272</v>
      </c>
      <c r="VU6" s="471">
        <v>135.4085823467031</v>
      </c>
      <c r="VV6" s="471">
        <v>135.38235000409671</v>
      </c>
      <c r="VW6" s="471">
        <v>135.38007822929518</v>
      </c>
      <c r="VX6" s="471">
        <v>135.37960127761161</v>
      </c>
      <c r="VY6" s="471">
        <v>135.37912432592779</v>
      </c>
      <c r="VZ6" s="471">
        <v>135.37864737424397</v>
      </c>
      <c r="WA6" s="471">
        <v>135.37817042256</v>
      </c>
      <c r="WB6" s="471">
        <v>135.37769347087641</v>
      </c>
      <c r="WC6" s="471">
        <v>135.37721651919281</v>
      </c>
      <c r="WD6" s="471">
        <v>135.37673956750899</v>
      </c>
      <c r="WE6" s="471">
        <v>135.376262615825</v>
      </c>
      <c r="WF6" s="471">
        <v>135.3757856641414</v>
      </c>
      <c r="WG6" s="471">
        <v>135.43509714835272</v>
      </c>
      <c r="WH6" s="471">
        <v>135.4085823467031</v>
      </c>
      <c r="WI6" s="471">
        <v>135.38235000409671</v>
      </c>
      <c r="WJ6" s="471">
        <v>135.37530871245764</v>
      </c>
      <c r="WK6" s="471">
        <v>135.37483176077382</v>
      </c>
      <c r="WL6" s="471">
        <v>135.37435480909002</v>
      </c>
      <c r="WM6" s="471">
        <v>135.3738778574066</v>
      </c>
      <c r="WN6" s="471">
        <v>135.3734009057228</v>
      </c>
      <c r="WO6" s="471">
        <v>135.37292395403898</v>
      </c>
      <c r="WP6" s="471">
        <v>135.37244700235502</v>
      </c>
      <c r="WQ6" s="471">
        <v>135.37197005067139</v>
      </c>
      <c r="WR6" s="471">
        <v>135.3714930989876</v>
      </c>
      <c r="WS6" s="471">
        <v>135.3710161473042</v>
      </c>
      <c r="WT6" s="471">
        <v>135.43509714835272</v>
      </c>
      <c r="WU6" s="471">
        <v>135.4085823467031</v>
      </c>
      <c r="WV6" s="471">
        <v>135.38235000409671</v>
      </c>
      <c r="WW6" s="471">
        <v>135.37053919561998</v>
      </c>
      <c r="WX6" s="471">
        <v>135.37006224393639</v>
      </c>
      <c r="WY6" s="471">
        <v>135.36958529225259</v>
      </c>
      <c r="WZ6" s="471">
        <v>135.369108340569</v>
      </c>
      <c r="XA6" s="471">
        <v>135.36863138888481</v>
      </c>
      <c r="XB6" s="471">
        <v>135.36815443720121</v>
      </c>
      <c r="XC6" s="471">
        <v>135.36767748551762</v>
      </c>
      <c r="XD6" s="471">
        <v>135.36720053383399</v>
      </c>
      <c r="XE6" s="471">
        <v>135.3667235821502</v>
      </c>
      <c r="XF6" s="471">
        <v>135.36624663046641</v>
      </c>
      <c r="XG6" s="471">
        <v>135.43509714835272</v>
      </c>
      <c r="XH6" s="471">
        <v>135.4085823467031</v>
      </c>
      <c r="XI6" s="471">
        <v>135.38235000409671</v>
      </c>
      <c r="XJ6" s="471">
        <v>135.36576967878278</v>
      </c>
      <c r="XK6" s="471">
        <v>135.36529272709899</v>
      </c>
      <c r="XL6" s="471">
        <v>135.3648157754152</v>
      </c>
      <c r="XM6" s="471">
        <v>135.3643388237314</v>
      </c>
      <c r="XN6" s="471">
        <v>135.36386187204781</v>
      </c>
      <c r="XO6" s="471">
        <v>135.36338492036398</v>
      </c>
      <c r="XP6" s="471">
        <v>135.36290796867999</v>
      </c>
      <c r="XQ6" s="471">
        <v>135.3624310169962</v>
      </c>
      <c r="XR6" s="471">
        <v>135.3619540653126</v>
      </c>
      <c r="XS6" s="471">
        <v>135.36147711362901</v>
      </c>
      <c r="XT6" s="471">
        <v>135.43509714835272</v>
      </c>
      <c r="XU6" s="471">
        <v>135.4085823467031</v>
      </c>
      <c r="XV6" s="471">
        <v>135.38235000409671</v>
      </c>
      <c r="XW6" s="471">
        <v>135.36100016194501</v>
      </c>
      <c r="XX6" s="471">
        <v>135.36052321026119</v>
      </c>
      <c r="XY6" s="471">
        <v>135.3600462585778</v>
      </c>
      <c r="XZ6" s="471">
        <v>135.359569306894</v>
      </c>
      <c r="YA6" s="471">
        <v>135.35909235520998</v>
      </c>
      <c r="YB6" s="471">
        <v>135.35861540352622</v>
      </c>
      <c r="YC6" s="471">
        <v>135.35813845184276</v>
      </c>
      <c r="YD6" s="471">
        <v>135.357661500159</v>
      </c>
      <c r="YE6" s="471">
        <v>135.35718454847537</v>
      </c>
      <c r="YF6" s="471">
        <v>135.35670759679118</v>
      </c>
      <c r="YG6" s="471">
        <v>135.43509714835272</v>
      </c>
      <c r="YH6" s="471">
        <v>135.4085823467031</v>
      </c>
      <c r="YI6" s="471">
        <v>135.38235000409671</v>
      </c>
      <c r="YJ6" s="471">
        <v>135.35623064510759</v>
      </c>
      <c r="YK6" s="471">
        <v>135.35575369342379</v>
      </c>
      <c r="YL6" s="471">
        <v>135.3552767417404</v>
      </c>
      <c r="YM6" s="471">
        <v>135.35479979005621</v>
      </c>
      <c r="YN6" s="471">
        <v>135.35432283837258</v>
      </c>
      <c r="YO6" s="471">
        <v>135.35384588668882</v>
      </c>
      <c r="YP6" s="471">
        <v>135.35336893500522</v>
      </c>
      <c r="YQ6" s="471">
        <v>135.3528919833212</v>
      </c>
      <c r="YR6" s="471">
        <v>135.35241503163761</v>
      </c>
      <c r="YS6" s="471">
        <v>135.35193807995398</v>
      </c>
      <c r="YT6" s="471">
        <v>135.43509714835272</v>
      </c>
      <c r="YU6" s="471">
        <v>135.4085823467031</v>
      </c>
      <c r="YV6" s="471">
        <v>135.38235000409671</v>
      </c>
      <c r="YW6" s="471">
        <v>135.35146112827042</v>
      </c>
      <c r="YX6" s="471">
        <v>135.35098417658619</v>
      </c>
      <c r="YY6" s="471">
        <v>135.3505072249026</v>
      </c>
      <c r="YZ6" s="471">
        <v>135.35003027321878</v>
      </c>
      <c r="ZA6" s="471">
        <v>135.34955332153521</v>
      </c>
      <c r="ZB6" s="471">
        <v>135.34907636985099</v>
      </c>
      <c r="ZC6" s="471">
        <v>135.34859941816759</v>
      </c>
      <c r="ZD6" s="471">
        <v>135.3481224664838</v>
      </c>
      <c r="ZE6" s="471">
        <v>135.34764551480021</v>
      </c>
      <c r="ZF6" s="471">
        <v>135.34716856311599</v>
      </c>
      <c r="ZG6" s="471">
        <v>135.43509714835272</v>
      </c>
      <c r="ZH6" s="471">
        <v>135.4085823467031</v>
      </c>
      <c r="ZI6" s="471">
        <v>135.38235000409671</v>
      </c>
      <c r="ZJ6" s="471">
        <v>135.34669161143239</v>
      </c>
      <c r="ZK6" s="471">
        <v>135.3462146597488</v>
      </c>
      <c r="ZL6" s="471">
        <v>135.3457377080654</v>
      </c>
      <c r="ZM6" s="471">
        <v>135.34526075638121</v>
      </c>
      <c r="ZN6" s="471">
        <v>135.34478380469758</v>
      </c>
      <c r="ZO6" s="471">
        <v>135.34430685301382</v>
      </c>
      <c r="ZP6" s="471">
        <v>135.3438299013302</v>
      </c>
      <c r="ZQ6" s="471">
        <v>135.343352949646</v>
      </c>
      <c r="ZR6" s="471">
        <v>135.34287599796238</v>
      </c>
      <c r="ZS6" s="471">
        <v>135.34239904627879</v>
      </c>
      <c r="ZT6" s="471">
        <v>135.43509714835272</v>
      </c>
      <c r="ZU6" s="471">
        <v>135.4085823467031</v>
      </c>
      <c r="ZV6" s="471">
        <v>135.38235000409671</v>
      </c>
      <c r="ZW6" s="471">
        <v>135.34192209459519</v>
      </c>
      <c r="ZX6" s="471">
        <v>135.341445142911</v>
      </c>
      <c r="ZY6" s="471">
        <v>135.34096819122743</v>
      </c>
      <c r="ZZ6" s="471">
        <v>135.34049123954361</v>
      </c>
      <c r="AAA6" s="471">
        <v>135.34001428786001</v>
      </c>
      <c r="AAB6" s="471">
        <v>135.33953733617619</v>
      </c>
      <c r="AAC6" s="471">
        <v>135.3390603844926</v>
      </c>
      <c r="AAD6" s="471">
        <v>135.338583432809</v>
      </c>
      <c r="AAE6" s="471">
        <v>135.33810648112521</v>
      </c>
      <c r="AAF6" s="471">
        <v>135.33762952944139</v>
      </c>
      <c r="AAG6" s="471">
        <v>135.43509714835272</v>
      </c>
      <c r="AAH6" s="471">
        <v>135.4085823467031</v>
      </c>
      <c r="AAI6" s="471">
        <v>135.38235000409671</v>
      </c>
      <c r="AAJ6" s="471">
        <v>135.33715257775742</v>
      </c>
      <c r="AAK6" s="471">
        <v>135.3366756260738</v>
      </c>
      <c r="AAL6" s="471">
        <v>135.3361986743902</v>
      </c>
      <c r="AAM6" s="471">
        <v>135.33572172270641</v>
      </c>
      <c r="AAN6" s="471">
        <v>135.33524477102239</v>
      </c>
      <c r="AAO6" s="471">
        <v>135.33476781933879</v>
      </c>
      <c r="AAP6" s="471">
        <v>135.334290867655</v>
      </c>
      <c r="AAQ6" s="471">
        <v>135.33381391597118</v>
      </c>
      <c r="AAR6" s="471">
        <v>135.33333696428718</v>
      </c>
      <c r="AAS6" s="471">
        <v>135.33286001260382</v>
      </c>
      <c r="AAT6" s="471">
        <v>135.43509714835272</v>
      </c>
      <c r="AAU6" s="471">
        <v>135.4085823467031</v>
      </c>
      <c r="AAV6" s="471">
        <v>135.38235000409671</v>
      </c>
      <c r="AAW6" s="471">
        <v>135.33238306092019</v>
      </c>
      <c r="AAX6" s="471">
        <v>135.3319061092364</v>
      </c>
      <c r="AAY6" s="471">
        <v>135.33142915755241</v>
      </c>
      <c r="AAZ6" s="471">
        <v>135.33095220586878</v>
      </c>
      <c r="ABA6" s="471">
        <v>135.33047525418499</v>
      </c>
      <c r="ABB6" s="471">
        <v>135.3299983025012</v>
      </c>
      <c r="ABC6" s="471">
        <v>135.3295213508174</v>
      </c>
      <c r="ABD6" s="471">
        <v>135.32904439913381</v>
      </c>
      <c r="ABE6" s="471">
        <v>135.32856744744998</v>
      </c>
      <c r="ABF6" s="471">
        <v>135.32809049576622</v>
      </c>
      <c r="ABG6" s="471">
        <v>135.43509714835272</v>
      </c>
      <c r="ABH6" s="471">
        <v>135.4085823467031</v>
      </c>
      <c r="ABI6" s="471">
        <v>135.38235000409671</v>
      </c>
      <c r="ABJ6" s="471">
        <v>135.32761354408223</v>
      </c>
      <c r="ABK6" s="471">
        <v>135.3271365923986</v>
      </c>
      <c r="ABL6" s="471">
        <v>135.32665964071504</v>
      </c>
      <c r="ABM6" s="471">
        <v>135.32618268903121</v>
      </c>
      <c r="ABN6" s="471">
        <v>135.32570573734719</v>
      </c>
      <c r="ABO6" s="471">
        <v>135.3252287856638</v>
      </c>
      <c r="ABP6" s="471">
        <v>135.32475183398</v>
      </c>
      <c r="ABQ6" s="471">
        <v>135.32427488229621</v>
      </c>
      <c r="ABR6" s="471">
        <v>135.32379793061241</v>
      </c>
      <c r="ABS6" s="471">
        <v>135.32332097892882</v>
      </c>
      <c r="ABT6" s="471">
        <v>135.43509714835272</v>
      </c>
      <c r="ABU6" s="471">
        <v>135.4085823467031</v>
      </c>
      <c r="ABV6" s="471">
        <v>135.38235000409671</v>
      </c>
      <c r="ABW6" s="471">
        <v>135.32284402724503</v>
      </c>
      <c r="ABX6" s="471">
        <v>135.3223670755612</v>
      </c>
      <c r="ABY6" s="471">
        <v>135.32189012387741</v>
      </c>
      <c r="ABZ6" s="471">
        <v>135.32141317219359</v>
      </c>
      <c r="ACA6" s="471">
        <v>135.32093622050979</v>
      </c>
      <c r="ACB6" s="471">
        <v>135.320459268826</v>
      </c>
      <c r="ACC6" s="471">
        <v>135.3199823171424</v>
      </c>
      <c r="ACD6" s="471">
        <v>135.31950536545861</v>
      </c>
      <c r="ACE6" s="471">
        <v>135.31902841377479</v>
      </c>
      <c r="ACF6" s="471">
        <v>135.31855146209122</v>
      </c>
      <c r="ACG6" s="471">
        <v>135.43509714835272</v>
      </c>
      <c r="ACH6" s="471">
        <v>135.4085823467031</v>
      </c>
      <c r="ACI6" s="471">
        <v>135.38235000409671</v>
      </c>
      <c r="ACJ6" s="471">
        <v>135.3180745104074</v>
      </c>
      <c r="ACK6" s="471">
        <v>135.31759755872358</v>
      </c>
      <c r="ACL6" s="471">
        <v>135.31712060703998</v>
      </c>
      <c r="ACM6" s="471">
        <v>135.31664365535622</v>
      </c>
      <c r="ACN6" s="471">
        <v>135.31616670367239</v>
      </c>
      <c r="ACO6" s="471">
        <v>135.3156897519886</v>
      </c>
      <c r="ACP6" s="471">
        <v>135.31521280030478</v>
      </c>
      <c r="ACQ6" s="471">
        <v>135.31473584862101</v>
      </c>
      <c r="ACR6" s="471">
        <v>135.31425889693719</v>
      </c>
      <c r="ACS6" s="471">
        <v>135.3137819452536</v>
      </c>
      <c r="ACT6" s="471">
        <v>135.43509714835272</v>
      </c>
      <c r="ACU6" s="471">
        <v>135.4085823467031</v>
      </c>
      <c r="ACV6" s="471">
        <v>135.38235000409671</v>
      </c>
      <c r="ACW6" s="471">
        <v>135.31330499357</v>
      </c>
      <c r="ACX6" s="471">
        <v>135.31282804188601</v>
      </c>
      <c r="ACY6" s="471">
        <v>135.31235109020218</v>
      </c>
      <c r="ACZ6" s="471">
        <v>135.31187413851839</v>
      </c>
      <c r="ADA6" s="471">
        <v>135.31139718683499</v>
      </c>
      <c r="ADB6" s="471">
        <v>135.310920235151</v>
      </c>
      <c r="ADC6" s="471">
        <v>135.31044328346758</v>
      </c>
      <c r="ADD6" s="471">
        <v>135.30996633178361</v>
      </c>
      <c r="ADE6" s="471">
        <v>135.30948938010002</v>
      </c>
      <c r="ADF6" s="471">
        <v>135.309012428416</v>
      </c>
      <c r="ADG6" s="471">
        <v>135.43509714835272</v>
      </c>
      <c r="ADH6" s="471">
        <v>135.4085823467031</v>
      </c>
      <c r="ADI6" s="471">
        <v>135.38235000409671</v>
      </c>
      <c r="ADJ6" s="471">
        <v>135.3085354767324</v>
      </c>
      <c r="ADK6" s="471">
        <v>135.30805852504858</v>
      </c>
      <c r="ADL6" s="471">
        <v>135.30758157336498</v>
      </c>
      <c r="ADM6" s="471">
        <v>135.30710462168099</v>
      </c>
      <c r="ADN6" s="471">
        <v>135.3066276699974</v>
      </c>
      <c r="ADO6" s="471">
        <v>135.3061507183136</v>
      </c>
      <c r="ADP6" s="471">
        <v>135.30567376662981</v>
      </c>
      <c r="ADQ6" s="471">
        <v>135.30519681494579</v>
      </c>
      <c r="ADR6" s="471">
        <v>135.30471986326239</v>
      </c>
      <c r="ADS6" s="471">
        <v>135.3042429115788</v>
      </c>
      <c r="ADT6" s="471">
        <v>135.43509714835272</v>
      </c>
      <c r="ADU6" s="471">
        <v>135.4085823467031</v>
      </c>
      <c r="ADV6" s="471">
        <v>135.38235000409671</v>
      </c>
      <c r="ADW6" s="471">
        <v>135.303765959895</v>
      </c>
      <c r="ADX6" s="471">
        <v>135.30328900821101</v>
      </c>
      <c r="ADY6" s="471">
        <v>135.30281205652742</v>
      </c>
      <c r="ADZ6" s="471">
        <v>135.30233510484359</v>
      </c>
      <c r="AEA6" s="471">
        <v>135.3018581531598</v>
      </c>
      <c r="AEB6" s="471">
        <v>135.30138120147581</v>
      </c>
      <c r="AEC6" s="471">
        <v>135.30090424979238</v>
      </c>
      <c r="AED6" s="471">
        <v>135.30042729810856</v>
      </c>
      <c r="AEE6" s="471">
        <v>135.29995034642479</v>
      </c>
      <c r="AEF6" s="471">
        <v>135.2994733947408</v>
      </c>
      <c r="AEG6" s="471">
        <v>135.43509714835272</v>
      </c>
      <c r="AEH6" s="471">
        <v>135.4085823467031</v>
      </c>
      <c r="AEI6" s="471">
        <v>135.38235000409671</v>
      </c>
      <c r="AEJ6" s="471">
        <v>135.29899644305721</v>
      </c>
      <c r="AEK6" s="471">
        <v>135.29851949137338</v>
      </c>
      <c r="AEL6" s="471">
        <v>135.29804253968979</v>
      </c>
      <c r="AEM6" s="471">
        <v>135.29756558800602</v>
      </c>
      <c r="AEN6" s="471">
        <v>135.29708863632237</v>
      </c>
      <c r="AEO6" s="471">
        <v>135.29661168463861</v>
      </c>
      <c r="AEP6" s="471">
        <v>135.29613473295481</v>
      </c>
      <c r="AEQ6" s="471">
        <v>135.29565778127079</v>
      </c>
      <c r="AER6" s="471">
        <v>135.2951808295872</v>
      </c>
      <c r="AES6" s="471">
        <v>135.2947038779036</v>
      </c>
      <c r="AET6" s="471">
        <v>135.43509714835272</v>
      </c>
      <c r="AEU6" s="471">
        <v>135.4085823467031</v>
      </c>
      <c r="AEV6" s="471">
        <v>135.38235000409671</v>
      </c>
      <c r="AEW6" s="471">
        <v>135.29422692621978</v>
      </c>
      <c r="AEX6" s="471">
        <v>135.29374997453581</v>
      </c>
      <c r="AEY6" s="471">
        <v>135.29327302285219</v>
      </c>
      <c r="AEZ6" s="471">
        <v>135.2927960711684</v>
      </c>
      <c r="AFA6" s="471">
        <v>135.29231911948477</v>
      </c>
      <c r="AFB6" s="471">
        <v>135.29184216780058</v>
      </c>
      <c r="AFC6" s="471">
        <v>135.29136521611721</v>
      </c>
      <c r="AFD6" s="471">
        <v>135.29088826443359</v>
      </c>
      <c r="AFE6" s="471">
        <v>135.29041131275</v>
      </c>
      <c r="AFF6" s="471">
        <v>135.289934361066</v>
      </c>
      <c r="AFG6" s="471">
        <v>135.43509714835272</v>
      </c>
      <c r="AFH6" s="471">
        <v>135.4085823467031</v>
      </c>
      <c r="AFI6" s="471">
        <v>135.38235000409671</v>
      </c>
      <c r="AFJ6" s="471">
        <v>135.28945740938221</v>
      </c>
      <c r="AFK6" s="471">
        <v>135.28898045769841</v>
      </c>
      <c r="AFL6" s="471">
        <v>135.28850350601502</v>
      </c>
      <c r="AFM6" s="471">
        <v>135.288026554331</v>
      </c>
      <c r="AFN6" s="471">
        <v>135.2875496026472</v>
      </c>
      <c r="AFO6" s="471">
        <v>135.28707265096341</v>
      </c>
      <c r="AFP6" s="471">
        <v>135.28659569927979</v>
      </c>
      <c r="AFQ6" s="471">
        <v>135.28611874759582</v>
      </c>
      <c r="AFR6" s="471">
        <v>135.285641795912</v>
      </c>
      <c r="AFS6" s="471">
        <v>135.2851648442284</v>
      </c>
      <c r="AFT6" s="471">
        <v>135.43509714835272</v>
      </c>
      <c r="AFU6" s="471">
        <v>135.4085823467031</v>
      </c>
      <c r="AFV6" s="471">
        <v>135.38235000409671</v>
      </c>
      <c r="AFW6" s="471">
        <v>135.28468789254481</v>
      </c>
      <c r="AFX6" s="471">
        <v>135.28421094086099</v>
      </c>
      <c r="AFY6" s="471">
        <v>135.28373398917719</v>
      </c>
      <c r="AFZ6" s="471">
        <v>135.2832570374936</v>
      </c>
      <c r="AGA6" s="471">
        <v>135.2827800858098</v>
      </c>
      <c r="AGB6" s="471">
        <v>135.28230313412601</v>
      </c>
      <c r="AGC6" s="471">
        <v>135.28182618244222</v>
      </c>
      <c r="AGD6" s="471">
        <v>135.28134923075862</v>
      </c>
      <c r="AGE6" s="471">
        <v>135.2808722790748</v>
      </c>
      <c r="AGF6" s="471">
        <v>135.28039532739101</v>
      </c>
      <c r="AGG6" s="471">
        <v>135.43509714835272</v>
      </c>
      <c r="AGH6" s="471">
        <v>135.4085823467031</v>
      </c>
      <c r="AGI6" s="471">
        <v>135.38235000409671</v>
      </c>
      <c r="AGJ6" s="471">
        <v>135.27991837570701</v>
      </c>
      <c r="AGK6" s="471">
        <v>135.27944142402339</v>
      </c>
      <c r="AGL6" s="471">
        <v>135.27896447233962</v>
      </c>
      <c r="AGM6" s="471">
        <v>135.278487520656</v>
      </c>
      <c r="AGN6" s="471">
        <v>135.27801056897201</v>
      </c>
      <c r="AGO6" s="471">
        <v>135.27753361728838</v>
      </c>
      <c r="AGP6" s="471">
        <v>135.27705666560479</v>
      </c>
      <c r="AGQ6" s="471">
        <v>135.27657971392119</v>
      </c>
      <c r="AGR6" s="471">
        <v>135.276102762237</v>
      </c>
      <c r="AGS6" s="471">
        <v>135.27562581055361</v>
      </c>
      <c r="AGT6" s="471">
        <v>135.43509714835272</v>
      </c>
      <c r="AGU6" s="471">
        <v>135.4085823467031</v>
      </c>
      <c r="AGV6" s="471">
        <v>135.38235000409671</v>
      </c>
      <c r="AGW6" s="471">
        <v>135.27514885886981</v>
      </c>
      <c r="AGX6" s="471">
        <v>135.27467190718619</v>
      </c>
      <c r="AGY6" s="471">
        <v>135.274194955502</v>
      </c>
      <c r="AGZ6" s="471">
        <v>135.2737180038184</v>
      </c>
      <c r="AHA6" s="471">
        <v>135.27324105213461</v>
      </c>
      <c r="AHB6" s="471">
        <v>135.27276410045098</v>
      </c>
      <c r="AHC6" s="471">
        <v>135.27228714876702</v>
      </c>
      <c r="AHD6" s="471">
        <v>135.2718101970834</v>
      </c>
      <c r="AHE6" s="471">
        <v>135.2713332453996</v>
      </c>
      <c r="AHF6" s="471">
        <v>135.27085629371601</v>
      </c>
      <c r="AHG6" s="471">
        <v>135.43509714835272</v>
      </c>
      <c r="AHH6" s="471">
        <v>135.4085823467031</v>
      </c>
      <c r="AHI6" s="471">
        <v>135.38235000409671</v>
      </c>
      <c r="AHJ6" s="471">
        <v>135.27037934203182</v>
      </c>
      <c r="AHK6" s="471">
        <v>135.26990239034839</v>
      </c>
      <c r="AHL6" s="471">
        <v>135.2694254386648</v>
      </c>
      <c r="AHM6" s="471">
        <v>135.2689484869812</v>
      </c>
      <c r="AHN6" s="471">
        <v>135.26847153529701</v>
      </c>
      <c r="AHO6" s="471">
        <v>135.26799458361339</v>
      </c>
      <c r="AHP6" s="471">
        <v>135.26751763192959</v>
      </c>
      <c r="AHQ6" s="471">
        <v>135.267040680246</v>
      </c>
      <c r="AHR6" s="471">
        <v>135.26656372856181</v>
      </c>
      <c r="AHS6" s="471">
        <v>135.26608677687841</v>
      </c>
      <c r="AHT6" s="471">
        <v>135.43509714835272</v>
      </c>
      <c r="AHU6" s="471">
        <v>135.4085823467031</v>
      </c>
      <c r="AHV6" s="471">
        <v>135.38235000409671</v>
      </c>
      <c r="AHW6" s="471">
        <v>135.26560982519459</v>
      </c>
      <c r="AHX6" s="471">
        <v>135.26513287351099</v>
      </c>
      <c r="AHY6" s="471">
        <v>135.26465592182677</v>
      </c>
      <c r="AHZ6" s="471">
        <v>135.26417897014321</v>
      </c>
      <c r="AIA6" s="471">
        <v>135.26370201845938</v>
      </c>
      <c r="AIB6" s="471">
        <v>135.26322506677579</v>
      </c>
      <c r="AIC6" s="471">
        <v>135.26274811509197</v>
      </c>
      <c r="AID6" s="471">
        <v>135.2622711634084</v>
      </c>
      <c r="AIE6" s="471">
        <v>135.26179421172461</v>
      </c>
      <c r="AIF6" s="471">
        <v>135.26131726004101</v>
      </c>
      <c r="AIG6" s="471">
        <v>135.43509714835272</v>
      </c>
      <c r="AIH6" s="471">
        <v>135.4085823467031</v>
      </c>
      <c r="AII6" s="471">
        <v>135.38235000409671</v>
      </c>
      <c r="AIJ6" s="471">
        <v>135.26084030835699</v>
      </c>
      <c r="AIK6" s="471">
        <v>135.2603633566732</v>
      </c>
      <c r="AIL6" s="471">
        <v>135.2598864049896</v>
      </c>
      <c r="AIM6" s="471">
        <v>135.25940945330598</v>
      </c>
      <c r="AIN6" s="471">
        <v>135.25893250162201</v>
      </c>
      <c r="AIO6" s="471">
        <v>135.25845554993819</v>
      </c>
      <c r="AIP6" s="471">
        <v>135.25797859825462</v>
      </c>
      <c r="AIQ6" s="471">
        <v>135.2575016465708</v>
      </c>
      <c r="AIR6" s="471">
        <v>135.25702469488698</v>
      </c>
      <c r="AIS6" s="471">
        <v>135.25654774320319</v>
      </c>
      <c r="AIT6" s="471">
        <v>135.43509714835272</v>
      </c>
      <c r="AIU6" s="471">
        <v>135.4085823467031</v>
      </c>
      <c r="AIV6" s="471">
        <v>135.38235000409671</v>
      </c>
      <c r="AIW6" s="471">
        <v>135.25607079151979</v>
      </c>
      <c r="AIX6" s="471">
        <v>135.255593839836</v>
      </c>
      <c r="AIY6" s="471">
        <v>135.2551168881522</v>
      </c>
      <c r="AIZ6" s="471">
        <v>135.25463993646821</v>
      </c>
      <c r="AJA6" s="471">
        <v>135.25416298478461</v>
      </c>
      <c r="AJB6" s="471">
        <v>135.25368603310079</v>
      </c>
      <c r="AJC6" s="471">
        <v>135.2532090814172</v>
      </c>
      <c r="AJD6" s="471">
        <v>135.2527321297332</v>
      </c>
      <c r="AJE6" s="471">
        <v>135.25225517804958</v>
      </c>
      <c r="AJF6" s="471">
        <v>135.25177822636581</v>
      </c>
      <c r="AJG6" s="471">
        <v>135.43509714835272</v>
      </c>
      <c r="AJH6" s="471">
        <v>135.4085823467031</v>
      </c>
      <c r="AJI6" s="471">
        <v>135.38235000409671</v>
      </c>
      <c r="AJJ6" s="471">
        <v>135.25130127468202</v>
      </c>
      <c r="AJK6" s="471">
        <v>135.250824322998</v>
      </c>
      <c r="AJL6" s="471">
        <v>135.2503473713146</v>
      </c>
      <c r="AJM6" s="471">
        <v>135.24987041963078</v>
      </c>
      <c r="AJN6" s="471">
        <v>135.24939346794699</v>
      </c>
      <c r="AJO6" s="471">
        <v>135.24891651626319</v>
      </c>
      <c r="AJP6" s="471">
        <v>135.2484395645796</v>
      </c>
      <c r="AJQ6" s="471">
        <v>135.2479626128958</v>
      </c>
      <c r="AJR6" s="471">
        <v>135.24748566121198</v>
      </c>
      <c r="AJS6" s="471">
        <v>135.24700870952819</v>
      </c>
      <c r="AJT6" s="471">
        <v>135.43509714835272</v>
      </c>
      <c r="AJU6" s="471">
        <v>135.4085823467031</v>
      </c>
      <c r="AJV6" s="471">
        <v>135.38235000409671</v>
      </c>
      <c r="AJW6" s="471">
        <v>135.24653175784459</v>
      </c>
      <c r="AJX6" s="471">
        <v>135.2460548061608</v>
      </c>
      <c r="AJY6" s="471">
        <v>135.24557785447701</v>
      </c>
      <c r="AJZ6" s="471">
        <v>135.24510090279321</v>
      </c>
      <c r="AKA6" s="471">
        <v>135.24462395110942</v>
      </c>
      <c r="AKB6" s="471">
        <v>135.2441469994256</v>
      </c>
      <c r="AKC6" s="471">
        <v>135.243670047742</v>
      </c>
      <c r="AKD6" s="471">
        <v>135.24319309605818</v>
      </c>
      <c r="AKE6" s="471">
        <v>135.24271614437441</v>
      </c>
      <c r="AKF6" s="471">
        <v>135.24223919269079</v>
      </c>
      <c r="AKG6" s="471">
        <v>135.43509714835272</v>
      </c>
      <c r="AKH6" s="471">
        <v>135.4085823467031</v>
      </c>
      <c r="AKI6" s="471">
        <v>135.38235000409671</v>
      </c>
      <c r="AKJ6" s="471">
        <v>135.241762241007</v>
      </c>
      <c r="AKK6" s="471">
        <v>135.2412852893232</v>
      </c>
      <c r="AKL6" s="471">
        <v>135.24080833763941</v>
      </c>
      <c r="AKM6" s="471">
        <v>135.24033138595581</v>
      </c>
      <c r="AKN6" s="471">
        <v>135.23985443427202</v>
      </c>
      <c r="AKO6" s="471">
        <v>135.23937748258817</v>
      </c>
      <c r="AKP6" s="471">
        <v>135.2389005309044</v>
      </c>
      <c r="AKQ6" s="471">
        <v>135.23842357922064</v>
      </c>
      <c r="AKR6" s="471">
        <v>135.23794662753681</v>
      </c>
      <c r="AKS6" s="471">
        <v>135.23746967585322</v>
      </c>
      <c r="AKT6" s="471">
        <v>135.43509714835272</v>
      </c>
      <c r="AKU6" s="471">
        <v>135.4085823467031</v>
      </c>
      <c r="AKV6" s="471">
        <v>135.38235000409671</v>
      </c>
      <c r="AKW6" s="471">
        <v>135.2369927241694</v>
      </c>
      <c r="AKX6" s="471">
        <v>135.2365157724856</v>
      </c>
      <c r="AKY6" s="471">
        <v>135.23603882080181</v>
      </c>
      <c r="AKZ6" s="471">
        <v>135.23556186911802</v>
      </c>
      <c r="ALA6" s="471">
        <v>135.23508491743439</v>
      </c>
      <c r="ALB6" s="471">
        <v>135.2346079657506</v>
      </c>
      <c r="ALC6" s="471">
        <v>135.234131014067</v>
      </c>
      <c r="ALD6" s="471">
        <v>135.23365406238321</v>
      </c>
      <c r="ALE6" s="471">
        <v>135.23317711069939</v>
      </c>
      <c r="ALF6" s="471">
        <v>135.23270015901559</v>
      </c>
      <c r="ALG6" s="471">
        <v>135.43509714835272</v>
      </c>
      <c r="ALH6" s="471">
        <v>135.4085823467031</v>
      </c>
      <c r="ALI6" s="471">
        <v>135.38235000409671</v>
      </c>
      <c r="ALJ6" s="471">
        <v>135.43509714835272</v>
      </c>
      <c r="ALK6" s="471">
        <v>135.4085823467031</v>
      </c>
      <c r="ALL6" s="471">
        <v>135.38235000409671</v>
      </c>
      <c r="ALM6" s="471">
        <v>135.27414937389159</v>
      </c>
      <c r="ALN6" s="471">
        <v>135.27387185635661</v>
      </c>
      <c r="ALO6" s="471">
        <v>135.27359433882143</v>
      </c>
      <c r="ALP6" s="471">
        <v>135.27331682128619</v>
      </c>
      <c r="ALQ6" s="471">
        <v>135.27303930375101</v>
      </c>
      <c r="ALR6" s="471">
        <v>135.27276178621599</v>
      </c>
      <c r="ALS6" s="471">
        <v>135.27248426868059</v>
      </c>
      <c r="ALT6" s="471">
        <v>135.2722067511458</v>
      </c>
      <c r="ALU6" s="471">
        <v>135.27192923361039</v>
      </c>
      <c r="ALV6" s="471">
        <v>135.27165171607504</v>
      </c>
      <c r="ALW6" s="471">
        <v>135.27137419854</v>
      </c>
      <c r="ALX6" s="471">
        <v>135.27109668100499</v>
      </c>
      <c r="ALY6" s="471">
        <v>135.27081916346941</v>
      </c>
      <c r="ALZ6" s="471">
        <v>135.2705416459346</v>
      </c>
      <c r="AMA6" s="471">
        <v>135.27026412839922</v>
      </c>
      <c r="AMB6" s="471">
        <v>135.26998661086421</v>
      </c>
      <c r="AMC6" s="471">
        <v>135.269709093329</v>
      </c>
      <c r="AMD6" s="471">
        <v>135.26943157579382</v>
      </c>
      <c r="AME6" s="471">
        <v>135.26915405825861</v>
      </c>
      <c r="AMF6" s="471">
        <v>135.26887654072362</v>
      </c>
      <c r="AMG6" s="471">
        <v>135.26859902318819</v>
      </c>
      <c r="AMH6" s="471">
        <v>135.26832150565298</v>
      </c>
      <c r="AMI6" s="471">
        <v>135.26804398811819</v>
      </c>
      <c r="AMJ6" s="471">
        <v>135.26776647058279</v>
      </c>
      <c r="AMK6" s="471">
        <v>135.26748895304758</v>
      </c>
      <c r="AML6" s="471">
        <v>135.26721143551239</v>
      </c>
      <c r="AMM6" s="471">
        <v>135.26693391797741</v>
      </c>
      <c r="AMN6" s="471">
        <v>135.2666564004422</v>
      </c>
      <c r="AMO6" s="471">
        <v>135.26637888290679</v>
      </c>
      <c r="AMP6" s="471">
        <v>135.26610136537161</v>
      </c>
      <c r="AMQ6" s="471">
        <v>135.2658238478366</v>
      </c>
      <c r="AMR6" s="471">
        <v>135.26554633030142</v>
      </c>
      <c r="AMS6" s="471">
        <v>135.26526881276618</v>
      </c>
      <c r="AMT6" s="471">
        <v>135.2649912952308</v>
      </c>
      <c r="AMU6" s="471">
        <v>135.26471377769602</v>
      </c>
      <c r="AMV6" s="471">
        <v>135.26443626016081</v>
      </c>
      <c r="AMW6" s="471">
        <v>135.2641587426254</v>
      </c>
      <c r="AMX6" s="471">
        <v>135.26388122509039</v>
      </c>
      <c r="AMY6" s="471">
        <v>135.26360370755521</v>
      </c>
      <c r="AMZ6" s="471">
        <v>135.26332619001977</v>
      </c>
      <c r="ANA6" s="471">
        <v>135.26304867248459</v>
      </c>
      <c r="ANB6" s="471">
        <v>135.26277115494958</v>
      </c>
      <c r="ANC6" s="471">
        <v>135.26249363741439</v>
      </c>
      <c r="AND6" s="471">
        <v>135.26221611987921</v>
      </c>
      <c r="ANE6" s="471">
        <v>135.26193860234397</v>
      </c>
      <c r="ANF6" s="471">
        <v>135.26166108480882</v>
      </c>
      <c r="ANG6" s="471">
        <v>135.26138356727378</v>
      </c>
      <c r="ANH6" s="471">
        <v>135.26110604973843</v>
      </c>
      <c r="ANI6" s="471">
        <v>135.26082853220319</v>
      </c>
      <c r="ANJ6" s="471">
        <v>135.26055101466801</v>
      </c>
      <c r="ANK6" s="471">
        <v>135.260273497133</v>
      </c>
      <c r="ANL6" s="471">
        <v>135.25999597959782</v>
      </c>
      <c r="ANM6" s="471">
        <v>135.25971846206241</v>
      </c>
      <c r="ANN6" s="471">
        <v>135.2594409445276</v>
      </c>
      <c r="ANO6" s="471">
        <v>135.25916342699239</v>
      </c>
      <c r="ANP6" s="471">
        <v>135.25888590945721</v>
      </c>
      <c r="ANQ6" s="471">
        <v>135.258608391922</v>
      </c>
      <c r="ANR6" s="471">
        <v>135.25833087438681</v>
      </c>
      <c r="ANS6" s="471">
        <v>135.25805335685141</v>
      </c>
      <c r="ANT6" s="471">
        <v>135.25777583931659</v>
      </c>
      <c r="ANU6" s="471">
        <v>135.25749832178121</v>
      </c>
      <c r="ANV6" s="471">
        <v>135.257220804246</v>
      </c>
      <c r="ANW6" s="471">
        <v>135.25694328671099</v>
      </c>
      <c r="ANX6" s="471">
        <v>135.25666576917578</v>
      </c>
      <c r="ANY6" s="471">
        <v>135.25638825164043</v>
      </c>
      <c r="ANZ6" s="471">
        <v>135.25611073410559</v>
      </c>
      <c r="AOA6" s="471">
        <v>135.25583321657001</v>
      </c>
      <c r="AOB6" s="471">
        <v>135.255555699035</v>
      </c>
      <c r="AOC6" s="471">
        <v>135.25527818149982</v>
      </c>
      <c r="AOD6" s="471">
        <v>135.25500066396461</v>
      </c>
      <c r="AOE6" s="471">
        <v>135.2547231464294</v>
      </c>
      <c r="AOF6" s="471">
        <v>135.25444562889459</v>
      </c>
      <c r="AOG6" s="471">
        <v>135.25416811135901</v>
      </c>
      <c r="AOH6" s="471">
        <v>135.253890593824</v>
      </c>
      <c r="AOI6" s="471">
        <v>135.25361307628879</v>
      </c>
      <c r="AOJ6" s="471">
        <v>135.2533355587538</v>
      </c>
      <c r="AOK6" s="471">
        <v>135.2530580412182</v>
      </c>
      <c r="AOL6" s="471">
        <v>135.25278052368321</v>
      </c>
      <c r="AOM6" s="471">
        <v>135.252503006148</v>
      </c>
      <c r="AON6" s="471">
        <v>135.25222548861299</v>
      </c>
      <c r="AOO6" s="471">
        <v>135.25194797107761</v>
      </c>
      <c r="AOP6" s="471">
        <v>135.25167045354257</v>
      </c>
      <c r="AOQ6" s="471">
        <v>135.25139293600722</v>
      </c>
      <c r="AOR6" s="471">
        <v>135.25111541847241</v>
      </c>
      <c r="AOS6" s="471">
        <v>135.25083790093723</v>
      </c>
      <c r="AOT6" s="471">
        <v>135.25056038340182</v>
      </c>
      <c r="AOU6" s="471">
        <v>135.25028286586681</v>
      </c>
      <c r="AOV6" s="471">
        <v>135.2500053483316</v>
      </c>
      <c r="AOW6" s="471">
        <v>135.24972783079619</v>
      </c>
      <c r="AOX6" s="471">
        <v>135.24945031326121</v>
      </c>
      <c r="AOY6" s="471">
        <v>135.2491727957262</v>
      </c>
      <c r="AOZ6" s="471">
        <v>135.24889527819082</v>
      </c>
      <c r="APA6" s="471">
        <v>135.2486177606558</v>
      </c>
      <c r="APB6" s="471">
        <v>135.2483402431204</v>
      </c>
      <c r="APC6" s="471">
        <v>135.24806272558538</v>
      </c>
      <c r="APD6" s="471">
        <v>135.24778520805</v>
      </c>
      <c r="APE6" s="471">
        <v>135.24750769051479</v>
      </c>
      <c r="APF6" s="471">
        <v>135.24723017297919</v>
      </c>
      <c r="APG6" s="471">
        <v>135.24695265544378</v>
      </c>
      <c r="APH6" s="471">
        <v>135.2466751379084</v>
      </c>
      <c r="API6" s="471">
        <v>135.24639762037299</v>
      </c>
      <c r="APJ6" s="471">
        <v>135.24612010283761</v>
      </c>
      <c r="APK6" s="471">
        <v>135.2458425853022</v>
      </c>
      <c r="APL6" s="471">
        <v>135.24556506776679</v>
      </c>
      <c r="APM6" s="471">
        <v>135.24528755023141</v>
      </c>
      <c r="APN6" s="471">
        <v>135.245010032696</v>
      </c>
      <c r="APO6" s="471">
        <v>135.24473251516062</v>
      </c>
      <c r="APP6" s="471">
        <v>135.24445499762521</v>
      </c>
      <c r="APQ6" s="471">
        <v>135.24417748008977</v>
      </c>
      <c r="APR6" s="471">
        <v>135.24389996255439</v>
      </c>
      <c r="APS6" s="471">
        <v>135.24362244501899</v>
      </c>
      <c r="APT6" s="471">
        <v>135.24334492748358</v>
      </c>
      <c r="APU6" s="471">
        <v>135.2430674099482</v>
      </c>
      <c r="APV6" s="471">
        <v>135.24278989241279</v>
      </c>
      <c r="APW6" s="471">
        <v>135.24251237487741</v>
      </c>
      <c r="APX6" s="471">
        <v>135.242234857342</v>
      </c>
      <c r="APY6" s="471">
        <v>135.24195733980659</v>
      </c>
      <c r="APZ6" s="471">
        <v>135.24167982227121</v>
      </c>
      <c r="AQA6" s="471">
        <v>135.2414023047358</v>
      </c>
      <c r="AQB6" s="471">
        <v>135.24112478720039</v>
      </c>
      <c r="AQC6" s="471">
        <v>135.24084726966504</v>
      </c>
      <c r="AQD6" s="471">
        <v>135.2405697521296</v>
      </c>
      <c r="AQE6" s="471">
        <v>135.24029223459419</v>
      </c>
      <c r="AQF6" s="471">
        <v>135.24001471705881</v>
      </c>
      <c r="AQG6" s="471">
        <v>135.2397371995234</v>
      </c>
      <c r="AQH6" s="471">
        <v>135.23945968198797</v>
      </c>
      <c r="AQI6" s="471">
        <v>135.23918216445261</v>
      </c>
      <c r="AQJ6" s="471">
        <v>135.23890464691721</v>
      </c>
      <c r="AQK6" s="471">
        <v>135.2386271293818</v>
      </c>
      <c r="AQL6" s="471">
        <v>135.23834961184642</v>
      </c>
      <c r="AQM6" s="471">
        <v>135.23807209431101</v>
      </c>
      <c r="AQN6" s="471">
        <v>135.2377945767756</v>
      </c>
      <c r="AQO6" s="471">
        <v>135.23751705924019</v>
      </c>
      <c r="AQP6" s="471">
        <v>135.23723954170478</v>
      </c>
      <c r="AQQ6" s="471">
        <v>135.2369620241694</v>
      </c>
      <c r="AQR6" s="471">
        <v>135.23668450663399</v>
      </c>
      <c r="AQS6" s="471">
        <v>135.23640698909858</v>
      </c>
      <c r="AQT6" s="471">
        <v>135.2361294715632</v>
      </c>
      <c r="AQU6" s="471">
        <v>135.23585195402779</v>
      </c>
      <c r="AQV6" s="471">
        <v>135.23557443649241</v>
      </c>
      <c r="AQW6" s="471">
        <v>135.235296918957</v>
      </c>
      <c r="AQX6" s="471">
        <v>135.2350194014216</v>
      </c>
      <c r="AQY6" s="471">
        <v>135.23474188388622</v>
      </c>
      <c r="AQZ6" s="471">
        <v>135.23446436635081</v>
      </c>
      <c r="ARA6" s="471">
        <v>135.2341868488154</v>
      </c>
      <c r="ARB6" s="471">
        <v>135.23390933127999</v>
      </c>
      <c r="ARC6" s="471">
        <v>135.23363181374481</v>
      </c>
      <c r="ARD6" s="471">
        <v>135.23335429620937</v>
      </c>
      <c r="ARE6" s="471">
        <v>135.23307677867402</v>
      </c>
      <c r="ARF6" s="471">
        <v>135.23279926113861</v>
      </c>
      <c r="ARG6" s="471">
        <v>135.2325217436032</v>
      </c>
      <c r="ARH6" s="471">
        <v>135.23224422606782</v>
      </c>
      <c r="ARI6" s="471">
        <v>135.23196670853241</v>
      </c>
      <c r="ARJ6" s="471">
        <v>135.23168919099697</v>
      </c>
      <c r="ARK6" s="471">
        <v>135.23141167346162</v>
      </c>
      <c r="ARL6" s="471">
        <v>135.23113415592621</v>
      </c>
      <c r="ARM6" s="471">
        <v>135.23085663839078</v>
      </c>
      <c r="ARN6" s="471">
        <v>135.2305791208554</v>
      </c>
      <c r="ARO6" s="471">
        <v>135.23030160331999</v>
      </c>
      <c r="ARP6" s="471">
        <v>135.23002408578458</v>
      </c>
      <c r="ARQ6" s="471">
        <v>135.2297465682492</v>
      </c>
      <c r="ARR6" s="471">
        <v>135.22946905071382</v>
      </c>
      <c r="ARS6" s="471">
        <v>135.22919153317841</v>
      </c>
      <c r="ART6" s="471">
        <v>135.228914015643</v>
      </c>
      <c r="ARU6" s="471">
        <v>135.22863649810762</v>
      </c>
      <c r="ARV6" s="471">
        <v>135.22835898057218</v>
      </c>
      <c r="ARW6" s="471">
        <v>135.22808146303677</v>
      </c>
      <c r="ARX6" s="471">
        <v>135.22780394550139</v>
      </c>
      <c r="ARY6" s="471">
        <v>135.22752642796598</v>
      </c>
      <c r="ARZ6" s="471">
        <v>135.22724891043057</v>
      </c>
      <c r="ASA6" s="471">
        <v>135.226971392895</v>
      </c>
      <c r="ASB6" s="471">
        <v>135.22669387535959</v>
      </c>
      <c r="ASC6" s="471">
        <v>135.22641635782421</v>
      </c>
      <c r="ASD6" s="471">
        <v>135.2261388402888</v>
      </c>
      <c r="ASE6" s="471">
        <v>135.22586132275339</v>
      </c>
      <c r="ASF6" s="471">
        <v>135.22558380521801</v>
      </c>
      <c r="ASG6" s="471">
        <v>135.2253062876826</v>
      </c>
      <c r="ASH6" s="471">
        <v>135.22502877014722</v>
      </c>
      <c r="ASI6" s="471">
        <v>135.22475125261181</v>
      </c>
      <c r="ASJ6" s="471">
        <v>135.2244737350764</v>
      </c>
      <c r="ASK6" s="471">
        <v>135.22419621754099</v>
      </c>
      <c r="ASL6" s="471">
        <v>135.22391870000561</v>
      </c>
      <c r="ASM6" s="471">
        <v>135.2236411824702</v>
      </c>
      <c r="ASN6" s="471">
        <v>135.22336366493479</v>
      </c>
      <c r="ASO6" s="471">
        <v>135.22308614739941</v>
      </c>
      <c r="ASP6" s="471">
        <v>135.22280862986401</v>
      </c>
      <c r="ASQ6" s="471">
        <v>135.2225311123286</v>
      </c>
      <c r="ASR6" s="471">
        <v>135.22225359479322</v>
      </c>
      <c r="ASS6" s="471">
        <v>135.22197607725781</v>
      </c>
      <c r="AST6" s="471">
        <v>135.22169855972237</v>
      </c>
      <c r="ASU6" s="471">
        <v>135.22142104218702</v>
      </c>
      <c r="ASV6" s="471">
        <v>135.22114352465161</v>
      </c>
      <c r="ASW6" s="471">
        <v>135.22086600711617</v>
      </c>
      <c r="ASX6" s="471">
        <v>135.22058848958079</v>
      </c>
      <c r="ASY6" s="471">
        <v>135.22031097204541</v>
      </c>
      <c r="ASZ6" s="471">
        <v>135.22003345451</v>
      </c>
      <c r="ATA6" s="471">
        <v>135.21975593697459</v>
      </c>
      <c r="ATB6" s="471">
        <v>135.21947841943921</v>
      </c>
      <c r="ATC6" s="471">
        <v>135.2192009019038</v>
      </c>
      <c r="ATD6" s="471">
        <v>135.2189233843684</v>
      </c>
      <c r="ATE6" s="471">
        <v>135.21864586683301</v>
      </c>
      <c r="ATF6" s="471">
        <v>135.21836834929758</v>
      </c>
      <c r="ATG6" s="471">
        <v>135.21809083176223</v>
      </c>
      <c r="ATH6" s="471">
        <v>135.21781331422679</v>
      </c>
      <c r="ATI6" s="471">
        <v>135.21753579669138</v>
      </c>
      <c r="ATJ6" s="471">
        <v>135.217258279156</v>
      </c>
      <c r="ATK6" s="471">
        <v>135.21698076162059</v>
      </c>
      <c r="ATL6" s="471">
        <v>135.21670324408521</v>
      </c>
      <c r="ATM6" s="471">
        <v>135.2164257265498</v>
      </c>
      <c r="ATN6" s="471">
        <v>135.21614820901442</v>
      </c>
      <c r="ATO6" s="471">
        <v>135.21587069147901</v>
      </c>
      <c r="ATP6" s="471">
        <v>135.2155931739436</v>
      </c>
      <c r="ATQ6" s="471">
        <v>135.21531565640822</v>
      </c>
      <c r="ATR6" s="471">
        <v>135.21503813887279</v>
      </c>
      <c r="ATS6" s="471">
        <v>135.21476062133738</v>
      </c>
      <c r="ATT6" s="471">
        <v>135.214483103802</v>
      </c>
      <c r="ATU6" s="471">
        <v>135.21420558626659</v>
      </c>
      <c r="ATV6" s="471">
        <v>135.21392806873101</v>
      </c>
      <c r="ATW6" s="471">
        <v>135.2136505511956</v>
      </c>
      <c r="ATX6" s="471">
        <v>135.21337303366019</v>
      </c>
      <c r="ATY6" s="471">
        <v>135.21309551612481</v>
      </c>
      <c r="ATZ6" s="471">
        <v>135.2128179985894</v>
      </c>
      <c r="AUA6" s="471">
        <v>135.21254048105402</v>
      </c>
      <c r="AUB6" s="471">
        <v>135.21226296351861</v>
      </c>
      <c r="AUC6" s="471">
        <v>135.2119854459832</v>
      </c>
      <c r="AUD6" s="471">
        <v>135.21170792844782</v>
      </c>
      <c r="AUE6" s="471">
        <v>135.21143041091241</v>
      </c>
      <c r="AUF6" s="471">
        <v>135.211152893377</v>
      </c>
      <c r="AUG6" s="471">
        <v>135.2108753758416</v>
      </c>
      <c r="AUH6" s="471">
        <v>135.21059785830619</v>
      </c>
      <c r="AUI6" s="471">
        <v>135.21032034077081</v>
      </c>
      <c r="AUJ6" s="471">
        <v>135.2100428232354</v>
      </c>
      <c r="AUK6" s="471">
        <v>135.20976530570002</v>
      </c>
      <c r="AUL6" s="471">
        <v>135.20948778816461</v>
      </c>
      <c r="AUM6" s="471">
        <v>135.2092102706292</v>
      </c>
      <c r="AUN6" s="471">
        <v>135.20893275309382</v>
      </c>
      <c r="AUO6" s="471">
        <v>135.20865523555841</v>
      </c>
      <c r="AUP6" s="471">
        <v>135.20837771802297</v>
      </c>
      <c r="AUQ6" s="471">
        <v>135.20810020048762</v>
      </c>
      <c r="AUR6" s="471">
        <v>135.20782268295221</v>
      </c>
      <c r="AUS6" s="471">
        <v>135.20754516541678</v>
      </c>
      <c r="AUT6" s="471">
        <v>135.20726764788139</v>
      </c>
      <c r="AUU6" s="471">
        <v>135.20699013034601</v>
      </c>
      <c r="AUV6" s="471">
        <v>135.20671261281058</v>
      </c>
      <c r="AUW6" s="471">
        <v>135.20643509527522</v>
      </c>
      <c r="AUX6" s="471">
        <v>135.20615757773982</v>
      </c>
      <c r="AUY6" s="471">
        <v>135.20588006020441</v>
      </c>
      <c r="AUZ6" s="471">
        <v>135.20560254266903</v>
      </c>
      <c r="AVA6" s="471">
        <v>135.20532502513362</v>
      </c>
      <c r="AVB6" s="471">
        <v>135.20504750759818</v>
      </c>
      <c r="AVC6" s="471">
        <v>135.2047699900628</v>
      </c>
      <c r="AVD6" s="471">
        <v>135.20449247252759</v>
      </c>
      <c r="AVE6" s="471">
        <v>135.20421495499221</v>
      </c>
      <c r="AVF6" s="471">
        <v>135.2039374374568</v>
      </c>
      <c r="AVG6" s="471">
        <v>135.20365991992139</v>
      </c>
      <c r="AVH6" s="471">
        <v>135.20338240238601</v>
      </c>
      <c r="AVI6" s="471">
        <v>135.2031048848506</v>
      </c>
      <c r="AVJ6" s="471">
        <v>135.20282736731519</v>
      </c>
      <c r="AVK6" s="471">
        <v>135.20254984977981</v>
      </c>
      <c r="AVL6" s="471">
        <v>135.20227233224441</v>
      </c>
      <c r="AVM6" s="471">
        <v>135.201994814709</v>
      </c>
      <c r="AVN6" s="471">
        <v>135.20171729717362</v>
      </c>
      <c r="AVO6" s="471">
        <v>135.20143977963818</v>
      </c>
      <c r="AVP6" s="471">
        <v>135.2011622621028</v>
      </c>
      <c r="AVQ6" s="471">
        <v>135.20088474456742</v>
      </c>
      <c r="AVR6" s="471">
        <v>135.20060722703198</v>
      </c>
      <c r="AVS6" s="471">
        <v>135.20032970949663</v>
      </c>
      <c r="AVT6" s="471">
        <v>135.20005219196122</v>
      </c>
      <c r="AVU6" s="471">
        <v>135.19977467442578</v>
      </c>
      <c r="AVV6" s="471">
        <v>135.1994971568904</v>
      </c>
      <c r="AVW6" s="471">
        <v>135.19921963935499</v>
      </c>
      <c r="AVX6" s="471">
        <v>135.19894212181958</v>
      </c>
      <c r="AVY6" s="471">
        <v>135.1986646042842</v>
      </c>
      <c r="AVZ6" s="471">
        <v>135.1983870867488</v>
      </c>
      <c r="AWA6" s="471">
        <v>135.19810956921339</v>
      </c>
      <c r="AWB6" s="471">
        <v>135.19783205167801</v>
      </c>
      <c r="AWC6" s="471">
        <v>135.1975545341426</v>
      </c>
      <c r="AWD6" s="471">
        <v>135.19727701660719</v>
      </c>
      <c r="AWE6" s="471">
        <v>135.19699949907181</v>
      </c>
      <c r="AWF6" s="471">
        <v>135.1967219815364</v>
      </c>
      <c r="AWG6" s="471">
        <v>135.19644446400102</v>
      </c>
      <c r="AWH6" s="471">
        <v>135.19616694646561</v>
      </c>
      <c r="AWI6" s="471">
        <v>135.1958894289302</v>
      </c>
      <c r="AWJ6" s="471">
        <v>135.19561191139482</v>
      </c>
      <c r="AWK6" s="471">
        <v>135.19533439385938</v>
      </c>
      <c r="AWL6" s="471">
        <v>135.19505687632397</v>
      </c>
      <c r="AWM6" s="471">
        <v>135.19477935878859</v>
      </c>
      <c r="AWN6" s="471">
        <v>135.19450184125321</v>
      </c>
      <c r="AWO6" s="471">
        <v>135.1942243237178</v>
      </c>
      <c r="AWP6" s="471">
        <v>135.1939468061824</v>
      </c>
      <c r="AWQ6" s="471">
        <v>135.19366928864699</v>
      </c>
      <c r="AWR6" s="471">
        <v>135.19339177111161</v>
      </c>
      <c r="AWS6" s="471">
        <v>135.1931142535762</v>
      </c>
      <c r="AWT6" s="471">
        <v>135.19283673604082</v>
      </c>
      <c r="AWU6" s="471">
        <v>135.19255921850541</v>
      </c>
      <c r="AWV6" s="471">
        <v>135.19228170097</v>
      </c>
      <c r="AWW6" s="471">
        <v>135.19200418343459</v>
      </c>
      <c r="AWX6" s="471">
        <v>135.19172666589921</v>
      </c>
      <c r="AWY6" s="471">
        <v>135.1914491483638</v>
      </c>
      <c r="AWZ6" s="471">
        <v>135.19117163082839</v>
      </c>
      <c r="AXA6" s="471">
        <v>135.19089411329301</v>
      </c>
      <c r="AXB6" s="471">
        <v>135.1906165957576</v>
      </c>
      <c r="AXC6" s="471">
        <v>135.19033907822219</v>
      </c>
      <c r="AXD6" s="471">
        <v>135.19006156068681</v>
      </c>
      <c r="AXE6" s="471">
        <v>135.18978404315141</v>
      </c>
      <c r="AXF6" s="471">
        <v>135.18950652561597</v>
      </c>
      <c r="AXG6" s="471">
        <v>135.18922900808062</v>
      </c>
      <c r="AXH6" s="471">
        <v>135.18895149054521</v>
      </c>
      <c r="AXI6" s="471">
        <v>135.1886739730098</v>
      </c>
      <c r="AXJ6" s="471">
        <v>135.18839645547439</v>
      </c>
      <c r="AXK6" s="471">
        <v>135.18811893793901</v>
      </c>
      <c r="AXL6" s="471">
        <v>135.1878414204036</v>
      </c>
      <c r="AXM6" s="471">
        <v>135.18756390286819</v>
      </c>
      <c r="AXN6" s="471">
        <v>135.18728638533281</v>
      </c>
      <c r="AXO6" s="471">
        <v>135.1870088677974</v>
      </c>
      <c r="AXP6" s="471">
        <v>135.18673135026202</v>
      </c>
      <c r="AXQ6" s="471">
        <v>135.18645383272661</v>
      </c>
      <c r="AXR6" s="471">
        <v>135.18617631519118</v>
      </c>
      <c r="AXS6" s="471">
        <v>135.18589879765582</v>
      </c>
      <c r="AXT6" s="471">
        <v>135.18562128012042</v>
      </c>
      <c r="AXU6" s="471">
        <v>135.18534376258498</v>
      </c>
      <c r="AXV6" s="471">
        <v>135.1850662450494</v>
      </c>
      <c r="AXW6" s="471">
        <v>135.18478872751399</v>
      </c>
      <c r="AXX6" s="471">
        <v>135.18451120997861</v>
      </c>
      <c r="AXY6" s="471">
        <v>135.1842336924432</v>
      </c>
      <c r="AXZ6" s="471">
        <v>135.18395617490779</v>
      </c>
      <c r="AYA6" s="471">
        <v>135.18367865737241</v>
      </c>
      <c r="AYB6" s="471">
        <v>135.183401139837</v>
      </c>
      <c r="AYC6" s="471">
        <v>135.18312362230159</v>
      </c>
      <c r="AYD6" s="471">
        <v>135.18284610476621</v>
      </c>
      <c r="AYE6" s="471">
        <v>135.1825685872308</v>
      </c>
      <c r="AYF6" s="471">
        <v>135.1822910696954</v>
      </c>
      <c r="AYG6" s="471">
        <v>135.18201355215999</v>
      </c>
      <c r="AYH6" s="471">
        <v>135.18173603462461</v>
      </c>
      <c r="AYI6" s="471">
        <v>135.1814585170892</v>
      </c>
      <c r="AYJ6" s="471">
        <v>135.18118099955379</v>
      </c>
      <c r="AYK6" s="471">
        <v>135.18090348201841</v>
      </c>
      <c r="AYL6" s="471">
        <v>135.180625964483</v>
      </c>
      <c r="AYM6" s="471">
        <v>135.18034844694759</v>
      </c>
      <c r="AYN6" s="471">
        <v>135.18007092941221</v>
      </c>
      <c r="AYO6" s="471">
        <v>135.1797934118768</v>
      </c>
      <c r="AYP6" s="471">
        <v>135.17951589434136</v>
      </c>
      <c r="AYQ6" s="471">
        <v>135.17923837680601</v>
      </c>
      <c r="AYR6" s="471">
        <v>135.1789608592706</v>
      </c>
      <c r="AYS6" s="471">
        <v>135.17868334173519</v>
      </c>
      <c r="AYT6" s="471">
        <v>135.17840582419981</v>
      </c>
      <c r="AYU6" s="471">
        <v>135.17812830666441</v>
      </c>
      <c r="AYV6" s="471">
        <v>135.177850789129</v>
      </c>
      <c r="AYW6" s="471">
        <v>135.17757327159362</v>
      </c>
      <c r="AYX6" s="471">
        <v>135.17729575405821</v>
      </c>
      <c r="AYY6" s="471">
        <v>135.1770182365228</v>
      </c>
      <c r="AYZ6" s="471">
        <v>135.17674071898742</v>
      </c>
      <c r="AZA6" s="471">
        <v>135.17646320145201</v>
      </c>
      <c r="AZB6" s="471">
        <v>135.17618568391657</v>
      </c>
      <c r="AZC6" s="471">
        <v>135.17590816638122</v>
      </c>
      <c r="AZD6" s="471">
        <v>135.17563064884601</v>
      </c>
      <c r="AZE6" s="471">
        <v>135.1753531313106</v>
      </c>
      <c r="AZF6" s="471">
        <v>135.17507561377519</v>
      </c>
      <c r="AZG6" s="471">
        <v>135.17479809623981</v>
      </c>
      <c r="AZH6" s="471">
        <v>135.1745205787044</v>
      </c>
      <c r="AZI6" s="471">
        <v>135.17424306116899</v>
      </c>
      <c r="AZJ6" s="471">
        <v>135.17396554363359</v>
      </c>
      <c r="AZK6" s="471">
        <v>135.1736880260982</v>
      </c>
      <c r="AZL6" s="471">
        <v>135.1734105085628</v>
      </c>
      <c r="AZM6" s="471">
        <v>135.17313299102739</v>
      </c>
      <c r="AZN6" s="471">
        <v>135.17285547349201</v>
      </c>
      <c r="AZO6" s="471">
        <v>135.17257795595657</v>
      </c>
      <c r="AZP6" s="471">
        <v>135.17230043842122</v>
      </c>
      <c r="AZQ6" s="471">
        <v>135.17202292088581</v>
      </c>
      <c r="AZR6" s="471">
        <v>135.1717454033504</v>
      </c>
      <c r="AZS6" s="471">
        <v>135.17146788581502</v>
      </c>
      <c r="AZT6" s="471">
        <v>135.17119036827961</v>
      </c>
      <c r="AZU6" s="471">
        <v>135.1709128507442</v>
      </c>
      <c r="AZV6" s="471">
        <v>135.17063533320879</v>
      </c>
      <c r="AZW6" s="471">
        <v>135.17035781567338</v>
      </c>
      <c r="AZX6" s="471">
        <v>135.170080298138</v>
      </c>
      <c r="AZY6" s="471">
        <v>135.16980278060259</v>
      </c>
      <c r="AZZ6" s="471">
        <v>135.16952526306719</v>
      </c>
      <c r="BAA6" s="471">
        <v>135.16924774553181</v>
      </c>
      <c r="BAB6" s="471">
        <v>135.1689702279964</v>
      </c>
      <c r="BAC6" s="471">
        <v>135.16869271046099</v>
      </c>
      <c r="BAD6" s="471">
        <v>135.16841519292561</v>
      </c>
      <c r="BAE6" s="471">
        <v>135.1681376753902</v>
      </c>
      <c r="BAF6" s="471">
        <v>135.16786015785482</v>
      </c>
      <c r="BAG6" s="471">
        <v>135.16758264031941</v>
      </c>
      <c r="BAH6" s="471">
        <v>135.167305122784</v>
      </c>
      <c r="BAI6" s="471">
        <v>135.16702760524859</v>
      </c>
      <c r="BAJ6" s="471">
        <v>135.16675008771321</v>
      </c>
      <c r="BAK6" s="471">
        <v>135.16647257017777</v>
      </c>
      <c r="BAL6" s="471">
        <v>135.16619505264239</v>
      </c>
      <c r="BAM6" s="471">
        <v>135.16591753510698</v>
      </c>
      <c r="BAN6" s="471">
        <v>135.1656400175716</v>
      </c>
      <c r="BAO6" s="471">
        <v>135.16536250003622</v>
      </c>
      <c r="BAP6" s="471">
        <v>135.16508498250079</v>
      </c>
      <c r="BAQ6" s="471">
        <v>135.16480746496541</v>
      </c>
      <c r="BAR6" s="471">
        <v>135.16452994743003</v>
      </c>
      <c r="BAS6" s="471">
        <v>135.16425242989459</v>
      </c>
      <c r="BAT6" s="471">
        <v>135.16397491235921</v>
      </c>
      <c r="BAU6" s="471">
        <v>135.1636973948238</v>
      </c>
      <c r="BAV6" s="471">
        <v>135.16341987728842</v>
      </c>
      <c r="BAW6" s="471">
        <v>135.16314235975298</v>
      </c>
      <c r="BAX6" s="471">
        <v>135.1628648422176</v>
      </c>
      <c r="BAY6" s="471">
        <v>135.16258732468219</v>
      </c>
      <c r="BAZ6" s="471">
        <v>135.16230980714678</v>
      </c>
      <c r="BBA6" s="471">
        <v>135.1620322896114</v>
      </c>
      <c r="BBB6" s="471">
        <v>135.16175477207599</v>
      </c>
      <c r="BBC6" s="471">
        <v>135.16147725454061</v>
      </c>
      <c r="BBD6" s="471">
        <v>135.16119973700521</v>
      </c>
      <c r="BBE6" s="471">
        <v>135.1609222194698</v>
      </c>
      <c r="BBF6" s="471">
        <v>135.16064470193442</v>
      </c>
      <c r="BBG6" s="471">
        <v>135.16036718439901</v>
      </c>
      <c r="BBH6" s="471">
        <v>135.1600896668636</v>
      </c>
      <c r="BBI6" s="471">
        <v>135.15981214932819</v>
      </c>
      <c r="BBJ6" s="471">
        <v>135.15953463179281</v>
      </c>
      <c r="BBK6" s="471">
        <v>135.1592571142574</v>
      </c>
      <c r="BBL6" s="471">
        <v>135.15897959672199</v>
      </c>
      <c r="BBM6" s="471">
        <v>135.15870207918661</v>
      </c>
      <c r="BBN6" s="471">
        <v>135.1584245616512</v>
      </c>
      <c r="BBO6" s="471">
        <v>135.15814704411579</v>
      </c>
      <c r="BBP6" s="471">
        <v>135.15786952658041</v>
      </c>
      <c r="BBQ6" s="471">
        <v>135.157592009045</v>
      </c>
      <c r="BBR6" s="471">
        <v>135.15731449150957</v>
      </c>
      <c r="BBS6" s="471">
        <v>135.15703697397421</v>
      </c>
      <c r="BBT6" s="471">
        <v>135.15675945643881</v>
      </c>
      <c r="BBU6" s="471">
        <v>135.1564819389034</v>
      </c>
      <c r="BBV6" s="471">
        <v>135.15620442136799</v>
      </c>
      <c r="BBW6" s="471">
        <v>135.15592690383261</v>
      </c>
      <c r="BBX6" s="471">
        <v>135.1556493862972</v>
      </c>
      <c r="BBY6" s="471">
        <v>135.15537186876179</v>
      </c>
      <c r="BBZ6" s="471">
        <v>135.15509435122641</v>
      </c>
      <c r="BCA6" s="471">
        <v>135.154816833691</v>
      </c>
      <c r="BCB6" s="471">
        <v>135.15453931615562</v>
      </c>
      <c r="BCC6" s="471">
        <v>135.15426179862021</v>
      </c>
      <c r="BCD6" s="471">
        <v>135.15398428108477</v>
      </c>
      <c r="BCE6" s="471">
        <v>135.15370676354942</v>
      </c>
      <c r="BCF6" s="471">
        <v>135.15342924601399</v>
      </c>
      <c r="BCG6" s="471">
        <v>135.15315172847858</v>
      </c>
      <c r="BCH6" s="471">
        <v>135.1528742109432</v>
      </c>
      <c r="BCI6" s="471">
        <v>135.15259669340782</v>
      </c>
      <c r="BCJ6" s="471">
        <v>135.15231917587238</v>
      </c>
      <c r="BCK6" s="471">
        <v>135.152041658337</v>
      </c>
      <c r="BCL6" s="471">
        <v>135.15176414080162</v>
      </c>
      <c r="BCM6" s="471">
        <v>135.15148662326621</v>
      </c>
      <c r="BCN6" s="471">
        <v>135.1512091057308</v>
      </c>
      <c r="BCO6" s="471">
        <v>135.15093158819542</v>
      </c>
      <c r="BCP6" s="471">
        <v>135.15065407065998</v>
      </c>
      <c r="BCQ6" s="471">
        <v>135.15037655312457</v>
      </c>
      <c r="BCR6" s="471">
        <v>135.15009903558919</v>
      </c>
      <c r="BCS6" s="471">
        <v>135.14982151805378</v>
      </c>
      <c r="BCT6" s="471">
        <v>135.14954400051838</v>
      </c>
      <c r="BCU6" s="471">
        <v>135.14926648298299</v>
      </c>
      <c r="BCV6" s="471">
        <v>135.14898896544759</v>
      </c>
      <c r="BCW6" s="471">
        <v>135.14871144791221</v>
      </c>
      <c r="BCX6" s="471">
        <v>135.14843393037683</v>
      </c>
      <c r="BCY6" s="471">
        <v>135.14815641284139</v>
      </c>
      <c r="BCZ6" s="471">
        <v>135.14787889530601</v>
      </c>
      <c r="BDA6" s="471">
        <v>135.14760137777063</v>
      </c>
      <c r="BDB6" s="471">
        <v>135.14732386023519</v>
      </c>
      <c r="BDC6" s="471">
        <v>135.14704634269961</v>
      </c>
      <c r="BDD6" s="471">
        <v>135.1467688251644</v>
      </c>
      <c r="BDE6" s="471">
        <v>135.14649130762879</v>
      </c>
      <c r="BDF6" s="471">
        <v>135.14621379009341</v>
      </c>
      <c r="BDG6" s="471">
        <v>135.145936272558</v>
      </c>
      <c r="BDH6" s="471">
        <v>135.14565875502259</v>
      </c>
      <c r="BDI6" s="471">
        <v>135.14538123748721</v>
      </c>
      <c r="BDJ6" s="471">
        <v>135.14510371995181</v>
      </c>
      <c r="BDK6" s="471">
        <v>135.14482620241637</v>
      </c>
      <c r="BDL6" s="471">
        <v>135.14454868488102</v>
      </c>
      <c r="BDM6" s="471">
        <v>135.14427116734561</v>
      </c>
      <c r="BDN6" s="471">
        <v>135.1439936498102</v>
      </c>
      <c r="BDO6" s="471">
        <v>135.14371613227479</v>
      </c>
      <c r="BDP6" s="471">
        <v>135.14343861473941</v>
      </c>
      <c r="BDQ6" s="471">
        <v>135.1431610972038</v>
      </c>
      <c r="BDR6" s="471">
        <v>135.14288357966842</v>
      </c>
      <c r="BDS6" s="471">
        <v>135.14260606213298</v>
      </c>
      <c r="BDT6" s="471">
        <v>135.1423285445976</v>
      </c>
      <c r="BDU6" s="471">
        <v>135.14205102706222</v>
      </c>
      <c r="BDV6" s="471">
        <v>135.14177350952679</v>
      </c>
      <c r="BDW6" s="471">
        <v>135.14149599199141</v>
      </c>
      <c r="BDX6" s="471">
        <v>135.141218474456</v>
      </c>
      <c r="BDY6" s="471">
        <v>135.14094095692059</v>
      </c>
      <c r="BDZ6" s="471">
        <v>135.14066343938521</v>
      </c>
      <c r="BEA6" s="471">
        <v>135.1403859218498</v>
      </c>
      <c r="BEB6" s="471">
        <v>135.14010840431439</v>
      </c>
      <c r="BEC6" s="471">
        <v>135.13983088677901</v>
      </c>
      <c r="BED6" s="471">
        <v>135.1395533692436</v>
      </c>
      <c r="BEE6" s="471">
        <v>135.13927585170819</v>
      </c>
      <c r="BEF6" s="471">
        <v>135.13899833417281</v>
      </c>
      <c r="BEG6" s="471">
        <v>135.13872081663743</v>
      </c>
      <c r="BEH6" s="471">
        <v>135.13844329910199</v>
      </c>
      <c r="BEI6" s="471">
        <v>135.13816578156661</v>
      </c>
      <c r="BEJ6" s="471">
        <v>135.1378882640312</v>
      </c>
      <c r="BEK6" s="471">
        <v>135.1376107464958</v>
      </c>
      <c r="BEL6" s="471">
        <v>135.13733322896039</v>
      </c>
      <c r="BEM6" s="471">
        <v>135.13705571142501</v>
      </c>
      <c r="BEN6" s="471">
        <v>135.1367781938896</v>
      </c>
      <c r="BEO6" s="471">
        <v>135.13650067635419</v>
      </c>
      <c r="BEP6" s="471">
        <v>135.13622315881881</v>
      </c>
      <c r="BEQ6" s="471">
        <v>135.1359456412834</v>
      </c>
      <c r="BER6" s="471">
        <v>135.13566812374799</v>
      </c>
      <c r="BES6" s="471">
        <v>135.13539060621261</v>
      </c>
      <c r="BET6" s="471">
        <v>135.1351130886772</v>
      </c>
      <c r="BEU6" s="471">
        <v>135.13483557114182</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317"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317"/>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315" t="str">
        <f>'R-Definição'!D2</f>
        <v>CIRSOP - Consórcio RSU Oeste Paulista</v>
      </c>
      <c r="R2" s="2316"/>
      <c r="S2" s="1002"/>
      <c r="T2" s="1004" t="s">
        <v>486</v>
      </c>
      <c r="U2" s="2315" t="str">
        <f>'R-Definição'!D3</f>
        <v>Biodigestão c/ Prod. E. Elétrica</v>
      </c>
      <c r="V2" s="2316"/>
      <c r="W2" s="334"/>
      <c r="X2" s="334"/>
      <c r="Y2" s="334"/>
      <c r="Z2" s="334"/>
      <c r="AA2" s="334"/>
      <c r="AB2" s="334"/>
    </row>
    <row r="3" spans="1:28" s="333" customFormat="1" ht="19.899999999999999" customHeight="1" x14ac:dyDescent="0.25">
      <c r="A3" s="457"/>
      <c r="B3" s="2317"/>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309" t="s">
        <v>691</v>
      </c>
      <c r="C9" s="1041"/>
      <c r="D9" s="2312" t="s">
        <v>696</v>
      </c>
      <c r="E9" s="2313"/>
      <c r="F9" s="2313"/>
      <c r="G9" s="2313"/>
      <c r="H9" s="2313"/>
      <c r="I9" s="2313"/>
      <c r="J9" s="2313"/>
      <c r="K9" s="2313"/>
      <c r="L9" s="2313"/>
      <c r="M9" s="2313"/>
      <c r="N9" s="2313"/>
      <c r="O9" s="2313"/>
      <c r="P9" s="2313"/>
      <c r="Q9" s="2313"/>
      <c r="R9" s="2313"/>
      <c r="S9" s="2313"/>
      <c r="T9" s="2313"/>
      <c r="U9" s="2313"/>
      <c r="V9" s="2314"/>
      <c r="W9" s="997"/>
      <c r="X9" s="997"/>
      <c r="Y9" s="997"/>
      <c r="Z9" s="997"/>
      <c r="AA9" s="997"/>
      <c r="AB9" s="997"/>
    </row>
    <row r="10" spans="1:28" s="333" customFormat="1" ht="7.5" customHeight="1" x14ac:dyDescent="0.25">
      <c r="A10" s="457"/>
      <c r="B10" s="2310"/>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311"/>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D11" sqref="D11:V11"/>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8" width="8.7109375" customWidth="1"/>
  </cols>
  <sheetData>
    <row r="1" spans="1:28" ht="19.899999999999999" customHeight="1" x14ac:dyDescent="0.25">
      <c r="A1" s="428"/>
      <c r="B1" s="2324"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324"/>
      <c r="C2" s="466"/>
      <c r="D2" s="1039">
        <f>('R-Resumo Bal. Massa'!B20+'R-Resumo Bal. Massa'!B21)*(1+'R&amp;C-Painel de Controle'!H56)</f>
        <v>250</v>
      </c>
      <c r="E2" s="1040" t="s">
        <v>21</v>
      </c>
      <c r="H2" s="1245">
        <f>D2*313</f>
        <v>78250</v>
      </c>
      <c r="I2" s="1244" t="s">
        <v>298</v>
      </c>
      <c r="L2" s="1226" t="str">
        <f>IF(D2&gt;0,"Sim","Não")</f>
        <v>Sim</v>
      </c>
      <c r="M2" s="461"/>
      <c r="N2" s="461"/>
      <c r="O2" s="461"/>
      <c r="P2" s="1246" t="s">
        <v>485</v>
      </c>
      <c r="Q2" s="2315" t="str">
        <f>'R-Definição'!D2</f>
        <v>CIRSOP - Consórcio RSU Oeste Paulista</v>
      </c>
      <c r="R2" s="2316"/>
      <c r="S2" s="459"/>
      <c r="T2" s="1246" t="s">
        <v>486</v>
      </c>
      <c r="U2" s="2315" t="str">
        <f>'R-Definição'!D3</f>
        <v>Biodigestão c/ Prod. E. Elétrica</v>
      </c>
      <c r="V2" s="2316"/>
      <c r="W2" s="49"/>
      <c r="X2" s="49"/>
      <c r="Y2" s="49"/>
      <c r="Z2" s="49"/>
      <c r="AA2" s="49"/>
      <c r="AB2" s="49"/>
    </row>
    <row r="3" spans="1:28" ht="19.899999999999999" customHeight="1" x14ac:dyDescent="0.25">
      <c r="A3" s="428"/>
      <c r="B3" s="2324"/>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989"/>
      <c r="E7" s="1194" t="str">
        <f>IF(AND(L2="Sim",$D$2&gt;D11,$D$2&lt;=F11),"SIM","NÃO")</f>
        <v>SIM</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318" t="s">
        <v>691</v>
      </c>
      <c r="C9" s="1041"/>
      <c r="D9" s="2321" t="s">
        <v>695</v>
      </c>
      <c r="E9" s="2322"/>
      <c r="F9" s="2322"/>
      <c r="G9" s="2322"/>
      <c r="H9" s="2322"/>
      <c r="I9" s="2322"/>
      <c r="J9" s="2322"/>
      <c r="K9" s="2322"/>
      <c r="L9" s="2322"/>
      <c r="M9" s="2322"/>
      <c r="N9" s="2322"/>
      <c r="O9" s="2322"/>
      <c r="P9" s="2322"/>
      <c r="Q9" s="2322"/>
      <c r="R9" s="2322"/>
      <c r="S9" s="2322"/>
      <c r="T9" s="2322"/>
      <c r="U9" s="2322"/>
      <c r="V9" s="2323"/>
      <c r="W9" s="1209"/>
      <c r="X9" s="1025"/>
      <c r="Y9" s="1025"/>
      <c r="Z9" s="1025"/>
      <c r="AA9" s="1025"/>
      <c r="AB9" s="1025"/>
    </row>
    <row r="10" spans="1:28" s="1022" customFormat="1" ht="7.5" customHeight="1" x14ac:dyDescent="0.3">
      <c r="A10" s="1131"/>
      <c r="B10" s="2319"/>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320"/>
      <c r="C11" s="1041"/>
      <c r="D11" s="1204">
        <v>0</v>
      </c>
      <c r="E11" s="1206" t="s">
        <v>21</v>
      </c>
      <c r="F11" s="1206">
        <v>250</v>
      </c>
      <c r="G11" s="1207"/>
      <c r="H11" s="1206">
        <f>F11</f>
        <v>250</v>
      </c>
      <c r="I11" s="1206" t="s">
        <v>21</v>
      </c>
      <c r="J11" s="1206">
        <v>500</v>
      </c>
      <c r="K11" s="1207"/>
      <c r="L11" s="1206">
        <f>J11</f>
        <v>500</v>
      </c>
      <c r="M11" s="1206" t="s">
        <v>21</v>
      </c>
      <c r="N11" s="1206">
        <v>2000</v>
      </c>
      <c r="O11" s="1207"/>
      <c r="P11" s="1206">
        <f>N11</f>
        <v>2000</v>
      </c>
      <c r="Q11" s="1206" t="s">
        <v>21</v>
      </c>
      <c r="R11" s="1206">
        <v>4000</v>
      </c>
      <c r="S11" s="1207"/>
      <c r="T11" s="1206">
        <f>R11</f>
        <v>4000</v>
      </c>
      <c r="U11" s="1206" t="s">
        <v>21</v>
      </c>
      <c r="V11" s="1208">
        <v>7500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f>
        <v>41.525188498402549</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38.27729587999999</v>
      </c>
      <c r="F15" s="1057">
        <v>0.1</v>
      </c>
      <c r="G15" s="1009"/>
      <c r="H15" s="1215">
        <f>IF('R-Definição'!$I$34="Alta",(14961570+179440+150030)/313000,(14961570+179440+150030)/313000*0.85)</f>
        <v>41.525188498402549</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057">
        <v>0.1</v>
      </c>
      <c r="K15" s="1009"/>
      <c r="L15" s="1215">
        <f>IF('R-Definição'!$I$34="Alta",(14961570+179440+150030)/313000,(14961570+179440+150030)/313000*0.85)</f>
        <v>41.525188498402549</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f>
        <v>41.525188498402549</v>
      </c>
      <c r="Q15" s="986" t="str">
        <f>IF(Q7="SIM",(((P15*$H$2/1000)*1*Q21*$D$5*(1+'R&amp;C-Painel de Controle'!$D$61)+(P15*$H$2/1000)*1*(1-Q21)*'R&amp;C-Painel de Controle'!$D$52*(1+'R&amp;C-Painel de Controle'!$D$54))/1000), "-")</f>
        <v>-</v>
      </c>
      <c r="R15" s="1057">
        <v>0.1</v>
      </c>
      <c r="S15" s="1133"/>
      <c r="T15" s="1215">
        <f>IF('R-Definição'!$I$34="Alta",(14961570+179440+150030)/313000,(14961570+179440+150030)/313000*0.85)</f>
        <v>41.525188498402549</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f>(IF(E$7="SIM",(((D17-F17)*'R&amp;C-Painel de Controle'!$D$57+F17*('R&amp;C-Painel de Controle'!$D$60)+(((75)+(15+E30/5*30)+(25+E30/10*25))*D16)))/1000000,"-"))</f>
        <v>11.494862787525831</v>
      </c>
      <c r="F16" s="1059">
        <v>0.05</v>
      </c>
      <c r="G16" s="1009"/>
      <c r="H16" s="1058">
        <v>2000</v>
      </c>
      <c r="I16" s="986" t="str">
        <f>(IF(I$7="SIM",(((H17-J17)*'R&amp;C-Painel de Controle'!$D$57+J17*('R&amp;C-Painel de Controle'!$D$60)+(((150)+(15+I30/5*30)+(25+I30/10*25))*H16)))/1000000,"-"))</f>
        <v>-</v>
      </c>
      <c r="J16" s="1059">
        <v>0.05</v>
      </c>
      <c r="K16" s="1009"/>
      <c r="L16" s="1058">
        <v>2000</v>
      </c>
      <c r="M16" s="986" t="str">
        <f>(IF(M$7="SIM",(((L17-N17)*'R&amp;C-Painel de Controle'!$D$57+N17*('R&amp;C-Painel de Controle'!$D$60)+(((150)+(15+M30/5*30)+(25+M30/10*25))*L16)))/1000000,"-"))</f>
        <v>-</v>
      </c>
      <c r="N16" s="1059">
        <v>0.05</v>
      </c>
      <c r="O16" s="1009"/>
      <c r="P16" s="1058">
        <v>2000</v>
      </c>
      <c r="Q16" s="986" t="str">
        <f>(IF(Q$7="SIM",(((P17-R17)*'R&amp;C-Painel de Controle'!$D$57+R17*('R&amp;C-Painel de Controle'!$D$60)+(((250)+(15+Q30/5*30)+(25+Q30/10*25))*P16)))/1000000,"-"))</f>
        <v>-</v>
      </c>
      <c r="R16" s="1059">
        <v>0.05</v>
      </c>
      <c r="S16" s="1133"/>
      <c r="T16" s="1058">
        <v>2000</v>
      </c>
      <c r="U16" s="986" t="str">
        <f>(IF(U$7="SIM",(((T17-V17)*'R&amp;C-Painel de Controle'!$D$57+V17*('R&amp;C-Painel de Controle'!$D$60)+(((250)+(15+U30/5*30)+(25+U30/10*25))*T16)))/1000000,"-"))</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f>(IF(E$7="SIM",('R&amp;C-Painel de Controle'!$D$55+0.25)*D17/1000000,"-"))</f>
        <v>3.0336813937629154E-3</v>
      </c>
      <c r="F17" s="1061">
        <f>IF('R-Definição'!$I$34="Alta",(50*15+50*100+50*10),(50*15+50*100+50*10)*0.75)</f>
        <v>4687.5</v>
      </c>
      <c r="G17" s="1009"/>
      <c r="H17" s="1060">
        <f>(2*(20*(20+(SQRT(J17))+20))+2*(20*(J17/(SQRT(J17))))+J17+((150)+(15+I30/5*30)+(25+I30/10*25)))</f>
        <v>14241.773353931867</v>
      </c>
      <c r="I17" s="986" t="str">
        <f>(IF(I$7="SIM",('R&amp;C-Painel de Controle'!$D$55+0.25)*H17/1000000,"-"))</f>
        <v>-</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f>IF(E7="SIM",(E15+E16)*F18*1000/$H$2,"-")</f>
        <v>4.7704944409769155E-2</v>
      </c>
      <c r="E18" s="986">
        <f>(IF(E$7="SIM",$H$2*D18/1000,"-"))</f>
        <v>3.7329119000644364</v>
      </c>
      <c r="F18" s="1057">
        <v>7.4999999999999997E-2</v>
      </c>
      <c r="G18" s="1009"/>
      <c r="H18" s="1216" t="str">
        <f>IF(I7="SIM",(I15+I16)*J18*1000/$H$2,"-")</f>
        <v>-</v>
      </c>
      <c r="I18" s="986" t="str">
        <f>(IF(I$7="SIM",$H$2*H18/1000,"-"))</f>
        <v>-</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f>IF(E7="SIM",SUM(E15:E18)*(1+D19),"-")</f>
        <v>56.183509461433225</v>
      </c>
      <c r="F19" s="1191" t="s">
        <v>338</v>
      </c>
      <c r="G19" s="1044"/>
      <c r="H19" s="1192">
        <v>0.05</v>
      </c>
      <c r="I19" s="1062" t="str">
        <f>IF(I7="SIM",SUM(I15:I18)*(1+H19),"-")</f>
        <v>-</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f>IF(E7="SIM",E19*1000000/$H$2,"-")</f>
        <v>718.00012091288465</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f>IF(E7="SIM",(E15*F15+E16*F16)/4,"-")</f>
        <v>1.1006181818440726</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x14ac:dyDescent="0.25">
      <c r="A27" s="1129"/>
      <c r="B27" s="1053" t="s">
        <v>430</v>
      </c>
      <c r="C27" s="1009"/>
      <c r="D27" s="1157"/>
      <c r="E27" s="1030">
        <f>(IF(E$7="SIM",(E31)*2.4*12/$H$2,"-"))</f>
        <v>50.791054313099039</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3079.125</v>
      </c>
      <c r="N34" s="1162"/>
      <c r="O34" s="1139"/>
      <c r="P34" s="1219"/>
      <c r="Q34" s="350">
        <f>Q33*R11*(0.9)*0.92/16</f>
        <v>6158.25</v>
      </c>
      <c r="R34" s="1162"/>
      <c r="S34" s="1139"/>
      <c r="T34" s="1219"/>
      <c r="U34" s="350">
        <f>U33*V11*(0.9)*0.92/16</f>
        <v>11546.71875</v>
      </c>
      <c r="V34" s="1064"/>
      <c r="W34" s="1076"/>
      <c r="X34" s="44"/>
      <c r="Y34" s="44"/>
      <c r="Z34" s="44"/>
      <c r="AA34" s="44"/>
      <c r="AB34" s="53"/>
    </row>
    <row r="35" spans="1:28" s="830" customFormat="1" ht="17.649999999999999" customHeight="1" collapsed="1" x14ac:dyDescent="0.25">
      <c r="A35" s="1129"/>
      <c r="B35" s="1053" t="s">
        <v>432</v>
      </c>
      <c r="C35" s="1009"/>
      <c r="D35" s="1157"/>
      <c r="E35" s="1030">
        <f>(IF(E$7="SIM",(E15*1000000*E36+E37*12)/$H$2,"-"))</f>
        <v>37.347965681789127</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f>(IF(E$7="SIM",D38*E39*E40*12/$H$2,"-"))</f>
        <v>7.6677316293929714</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f>(IF(E$7="SIM",7.5+1.5*'R&amp;C-Painel de Controle'!$D$74,"-"))</f>
        <v>12</v>
      </c>
      <c r="F41" s="1161"/>
      <c r="G41" s="1140"/>
      <c r="H41" s="1220"/>
      <c r="I41" s="1033" t="str">
        <f>(IF(I$7="SIM",7.5+1.5*'R&amp;C-Painel de Controle'!$D$74,"-"))</f>
        <v>-</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f>(IF(E$7="SIM",(E27+E32+E35+E38+E41)*(1+D42),"-"))</f>
        <v>118.58742678670927</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145"/>
      <c r="X42" s="1021"/>
      <c r="Y42" s="1021"/>
      <c r="Z42" s="1021"/>
      <c r="AA42" s="1021"/>
      <c r="AB42" s="1029"/>
    </row>
    <row r="43" spans="1:28" s="1022" customFormat="1" ht="19.899999999999999" customHeight="1" x14ac:dyDescent="0.3">
      <c r="A43" s="1130"/>
      <c r="B43" s="1152" t="s">
        <v>436</v>
      </c>
      <c r="C43" s="1044"/>
      <c r="D43" s="1165"/>
      <c r="E43" s="1026">
        <f>(IF(E$7="SIM",E42*$H$2/1000000,"-"))</f>
        <v>9.2794661460600008</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f>(IF(E$7="SIM",(((E27*$H$2/12)+(E34/1000*'R&amp;C-Painel de Controle'!$D$69*12)+(E37*12)+(E39*E40*12))/1000000),"-"))</f>
        <v>2.7311999999999999</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f>(IF(E$7="SIM",((E43-E44)*1000000)/$H$2,"-"))</f>
        <v>83.683912409712477</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p5yBA0TjkNmyq1NFKLHPhbiPO/z7RzRGFoppFheAbIqNDKj+20TS/+2neDUlp7vGNMq2pw4UEJ/k+aumoASeWw==" saltValue="gQ8itBO6qs0aDbTUIzXlm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324"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324"/>
      <c r="C2" s="466"/>
      <c r="D2" s="1039">
        <f>'R-Resumo Bal. Massa'!B30*(1+'R&amp;C-Painel de Controle'!H59)</f>
        <v>94.5</v>
      </c>
      <c r="E2" s="1040" t="s">
        <v>21</v>
      </c>
      <c r="F2"/>
      <c r="G2"/>
      <c r="H2" s="1245">
        <f>D2*313</f>
        <v>29578.5</v>
      </c>
      <c r="I2" s="1244" t="s">
        <v>298</v>
      </c>
      <c r="J2"/>
      <c r="K2"/>
      <c r="L2" s="1226" t="str">
        <f>IF(D2&gt;0,"Sim","Não")</f>
        <v>Sim</v>
      </c>
      <c r="M2" s="461"/>
      <c r="N2" s="461"/>
      <c r="O2" s="461"/>
      <c r="P2" s="1246" t="s">
        <v>485</v>
      </c>
      <c r="Q2" s="2315" t="str">
        <f>'R-Definição'!D2</f>
        <v>CIRSOP - Consórcio RSU Oeste Paulista</v>
      </c>
      <c r="R2" s="2316"/>
      <c r="S2" s="459"/>
      <c r="T2" s="1246" t="s">
        <v>486</v>
      </c>
      <c r="U2" s="2315" t="str">
        <f>'R-Definição'!D3</f>
        <v>Biodigestão c/ Prod. E. Elétrica</v>
      </c>
      <c r="V2" s="2316"/>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324"/>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SIM</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318" t="s">
        <v>691</v>
      </c>
      <c r="C9" s="1041"/>
      <c r="D9" s="2321" t="s">
        <v>697</v>
      </c>
      <c r="E9" s="2322"/>
      <c r="F9" s="2322"/>
      <c r="G9" s="2322"/>
      <c r="H9" s="2322"/>
      <c r="I9" s="2322"/>
      <c r="J9" s="2322"/>
      <c r="K9" s="2322"/>
      <c r="L9" s="2322"/>
      <c r="M9" s="2322"/>
      <c r="N9" s="2322"/>
      <c r="O9" s="2322"/>
      <c r="P9" s="2322"/>
      <c r="Q9" s="2322"/>
      <c r="R9" s="2322"/>
      <c r="S9" s="2322"/>
      <c r="T9" s="2322"/>
      <c r="U9" s="2322"/>
      <c r="V9" s="2323"/>
    </row>
    <row r="10" spans="1:61" ht="7.5" customHeight="1" x14ac:dyDescent="0.25">
      <c r="B10" s="2319"/>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320"/>
      <c r="C11" s="1041"/>
      <c r="D11" s="1204">
        <v>0</v>
      </c>
      <c r="E11" s="1206" t="s">
        <v>21</v>
      </c>
      <c r="F11" s="1206">
        <v>100</v>
      </c>
      <c r="G11" s="1207"/>
      <c r="H11" s="1206">
        <f>F11</f>
        <v>100</v>
      </c>
      <c r="I11" s="1206" t="s">
        <v>21</v>
      </c>
      <c r="J11" s="1206">
        <v>200</v>
      </c>
      <c r="K11" s="1207"/>
      <c r="L11" s="1206">
        <f>J11</f>
        <v>200</v>
      </c>
      <c r="M11" s="1206" t="s">
        <v>21</v>
      </c>
      <c r="N11" s="1206">
        <v>500</v>
      </c>
      <c r="O11" s="1207"/>
      <c r="P11" s="1206">
        <f>N11</f>
        <v>500</v>
      </c>
      <c r="Q11" s="1206" t="s">
        <v>21</v>
      </c>
      <c r="R11" s="1206">
        <v>1000</v>
      </c>
      <c r="S11" s="1207"/>
      <c r="T11" s="1206">
        <f>R11</f>
        <v>1000</v>
      </c>
      <c r="U11" s="1206" t="s">
        <v>21</v>
      </c>
      <c r="V11" s="1208">
        <v>5000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 "-")</f>
        <v>9.8261758808797488</v>
      </c>
      <c r="F15" s="1057">
        <v>0.1</v>
      </c>
      <c r="G15" s="1009"/>
      <c r="H15" s="1215">
        <f>IF('R-Definição'!$L$49&lt;=20,((500000*1/150+2089406/(1000*0.05))/1000),IF(AND('R-Definição'!$L$49&gt;20,'R-Definição'!$L$49&lt;=50),((500000*1/150+2089406/(1000*0.05))/1000)*1.3,IF('R-Definição'!$L$49&gt;50,((500000*1/150+2089406/(1000*0.05))/1000)*1.5,)))</f>
        <v>45.121453333333335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f>(IF(E$7="SIM",(F17*('R&amp;C-Painel de Controle'!$D$60))/1000000,"-"))</f>
        <v>1.2375</v>
      </c>
      <c r="F16" s="1059">
        <v>0.05</v>
      </c>
      <c r="G16" s="1009"/>
      <c r="H16" s="1058" t="s">
        <v>338</v>
      </c>
      <c r="I16" s="986" t="str">
        <f>(IF(I$7="SIM",(J17*('R&amp;C-Painel de Controle'!$D$60))/1000000,"-"))</f>
        <v>-</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f>(IF(E$7="SIM",('R&amp;C-Painel de Controle'!$D$55+0.25)*D17/1000000,"-"))</f>
        <v>2.0625E-4</v>
      </c>
      <c r="F17" s="1061">
        <f>10*10+10*10+25*25</f>
        <v>825</v>
      </c>
      <c r="G17" s="1009"/>
      <c r="H17" s="1060">
        <f>J17</f>
        <v>2900</v>
      </c>
      <c r="I17" s="986" t="str">
        <f>(IF(I$7="SIM",('R&amp;C-Painel de Controle'!$D$55+0.25)*H17/1000000,"-"))</f>
        <v>-</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f>IF(E7="SIM",(E15+E16)*F18*1000/$H$2,"-")</f>
        <v>9.351113038930093E-3</v>
      </c>
      <c r="E18" s="986">
        <f>(IF(E$7="SIM",$H$2*D18/1000,"-"))</f>
        <v>0.27659189702199377</v>
      </c>
      <c r="F18" s="1057">
        <v>2.5000000000000001E-2</v>
      </c>
      <c r="G18" s="1009"/>
      <c r="H18" s="1216" t="str">
        <f>IF(I7="SIM",(I15+I16)*J18*1000/$H$2,"-")</f>
        <v>-</v>
      </c>
      <c r="I18" s="986" t="str">
        <f>(IF(I$7="SIM",$H$2*H18/1000,"-"))</f>
        <v>-</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f>IF(E7="SIM",SUM(E15:E18)*(1+D19),"-")</f>
        <v>11.907497729296832</v>
      </c>
      <c r="F19" s="1191" t="s">
        <v>338</v>
      </c>
      <c r="G19" s="1044"/>
      <c r="H19" s="1192">
        <v>0.05</v>
      </c>
      <c r="I19" s="1062" t="str">
        <f>IF(I7="SIM",SUM(I15:I18)*(1+H19),"-")</f>
        <v>-</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f>IF(E7="SIM",E19*1000000/$H$2,"-")</f>
        <v>402.57273794468387</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f>IF(E7="SIM",(E15*F15+E16*F16)/4,"-")</f>
        <v>0.26112314702199374</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f>(IF(E$7="SIM",(E31)*2.4*12/$H$2,"-"))</f>
        <v>17.52624372432679</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840.9375</v>
      </c>
      <c r="N34" s="1162"/>
      <c r="O34" s="1139"/>
      <c r="P34" s="1219"/>
      <c r="Q34" s="350">
        <f>Q33*R11*(0.9)*0.92/16</f>
        <v>1681.875</v>
      </c>
      <c r="R34" s="1162"/>
      <c r="S34" s="1139"/>
      <c r="T34" s="1219"/>
      <c r="U34" s="350">
        <f>U33*V11*(0.9)*0.92/16</f>
        <v>8409.375</v>
      </c>
      <c r="V34" s="1064"/>
    </row>
    <row r="35" spans="1:61" ht="17.649999999999999" customHeight="1" collapsed="1" x14ac:dyDescent="0.25">
      <c r="A35" s="44"/>
      <c r="B35" s="1053" t="s">
        <v>432</v>
      </c>
      <c r="C35" s="1009"/>
      <c r="D35" s="1157"/>
      <c r="E35" s="1030">
        <f>(IF(E$7="SIM",(E15*1000000*E36+E37*12)/$H$2,"-"))</f>
        <v>26.752837163615041</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f>(IF(E$7="SIM",D38*E39*E40*12/$H$2,"-"))</f>
        <v>1.0142502155281707</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f>(IF(E$7="SIM",2.5+2.5+1*'R&amp;C-Painel de Controle'!$D$74,"-"))</f>
        <v>8</v>
      </c>
      <c r="F41" s="1161"/>
      <c r="G41" s="1140"/>
      <c r="H41" s="1220"/>
      <c r="I41" s="1033" t="str">
        <f>(IF(I$7="SIM",2.5+2.5+1*'R&amp;C-Painel de Controle'!$D$74,"-"))</f>
        <v>-</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f>(IF(E$7="SIM",(E27+E32+E35+E38+E41)*(1+D42),"-"))</f>
        <v>58.622664213817011</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f>(IF(E$7="SIM",E42*$H$2/1000000,"-"))</f>
        <v>1.7339704734483865</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f>(IF(E$7="SIM",(((E27*$H$2/12)+(E34/1000*'R&amp;C-Painel de Controle'!$D$69*12)+(E37*12)+(E39*E40*12))/1000000),"-"))</f>
        <v>0.4032</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f>(IF(E$7="SIM",((E43-E44)*1000000)/$H$2,"-"))</f>
        <v>44.991141317118391</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5igOlE74OKgEW1D2INxtAemUGVEB9W9TwRdH49bqFM308Vqie2qEL0/cHHdDIhG34n5krYiVrfyuVljGG+XL+Q==" saltValue="POuDaRXCwaKZcMaYQ12JgA=="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324"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324"/>
      <c r="C2" s="466"/>
      <c r="D2" s="1039">
        <f>'R-Resumo Bal. Massa'!B31*(1+'R&amp;C-Painel de Controle'!H62)</f>
        <v>0</v>
      </c>
      <c r="E2" s="1040" t="s">
        <v>21</v>
      </c>
      <c r="H2" s="1245">
        <f>D2*313</f>
        <v>0</v>
      </c>
      <c r="I2" s="1244" t="s">
        <v>298</v>
      </c>
      <c r="L2" s="1226" t="str">
        <f>IF(D2&gt;0,"Sim","Não")</f>
        <v>Não</v>
      </c>
      <c r="M2" s="461"/>
      <c r="N2" s="461"/>
      <c r="O2" s="461"/>
      <c r="P2" s="1246" t="s">
        <v>485</v>
      </c>
      <c r="Q2" s="2315" t="str">
        <f>'R-Definição'!D2</f>
        <v>CIRSOP - Consórcio RSU Oeste Paulista</v>
      </c>
      <c r="R2" s="2316"/>
      <c r="S2" s="459"/>
      <c r="T2" s="1246" t="s">
        <v>486</v>
      </c>
      <c r="U2" s="2315" t="str">
        <f>'R-Definição'!D3</f>
        <v>Biodigestão c/ Prod. E. Elétrica</v>
      </c>
      <c r="V2" s="2316"/>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324"/>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318" t="s">
        <v>691</v>
      </c>
      <c r="C9" s="1041"/>
      <c r="D9" s="2321" t="s">
        <v>698</v>
      </c>
      <c r="E9" s="2322"/>
      <c r="F9" s="2322"/>
      <c r="G9" s="2322"/>
      <c r="H9" s="2322"/>
      <c r="I9" s="2322"/>
      <c r="J9" s="2322"/>
      <c r="K9" s="2322"/>
      <c r="L9" s="2322"/>
      <c r="M9" s="2322"/>
      <c r="N9" s="2322"/>
      <c r="O9" s="2322"/>
      <c r="P9" s="2322"/>
      <c r="Q9" s="2322"/>
      <c r="R9" s="2322"/>
      <c r="S9" s="2322"/>
      <c r="T9" s="2322"/>
      <c r="U9" s="2322"/>
      <c r="V9" s="2323"/>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319"/>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320"/>
      <c r="C11" s="1041"/>
      <c r="D11" s="1204">
        <v>0</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5100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t="str">
        <f>(IF(I$7="SIM",('R&amp;C-Painel de Controle'!$D$55+0.25)*H17/1000000,"-"))</f>
        <v>-</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t="str">
        <f>IF(I7="SIM",I19*1000000/$H$2,"-")</f>
        <v>-</v>
      </c>
      <c r="J20" s="1147" t="str">
        <f>IF(I7="SIM",I16/I19,"-")</f>
        <v>-</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-2.3333333333333335</v>
      </c>
      <c r="I22" s="352"/>
      <c r="J22" s="346">
        <f>((J11-$D$2)/(J11-H11))</f>
        <v>3.3333333333333335</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0</v>
      </c>
      <c r="I23" s="352" t="str">
        <f>IF(I7="SIM",(I15*J15+I16*J16)/4,"-")</f>
        <v>-</v>
      </c>
      <c r="J23" s="346">
        <f>((L15*(($D$2-H11)/(J11-H11))*$H$2/1000)*(1-I21)*'R&amp;C-Painel de Controle'!$D$52*(1+'R&amp;C-Painel de Controle'!$D$54))/1000</f>
        <v>0</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9237.375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t="str">
        <f>(IF(I$7="SIM",5+2.5+1*'R&amp;C-Painel de Controle'!$D$74,"-"))</f>
        <v>-</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1y7IG1xGC4RyE7IX1YlxX3jyXvqjU3rVf3GMQvP4vp5PljKf96N8BmAgiTiTK0ZmsoILKFxW/x7WApa+Y2TApg==" saltValue="Y2sSUs2/k52dIAYau8l0Tg=="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324"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324"/>
      <c r="C2" s="466"/>
      <c r="D2" s="1039">
        <f>'R-Resumo Bal. Massa'!B35*(1+'R&amp;C-Painel de Controle'!H68)</f>
        <v>92.841249999999988</v>
      </c>
      <c r="E2" s="1040" t="s">
        <v>440</v>
      </c>
      <c r="H2" s="1245">
        <f>D2*313</f>
        <v>29059.311249999995</v>
      </c>
      <c r="I2" s="1244" t="s">
        <v>441</v>
      </c>
      <c r="L2" s="1226" t="str">
        <f>IF(D2&gt;0,"Sim","Não")</f>
        <v>Sim</v>
      </c>
      <c r="M2" s="461"/>
      <c r="N2" s="461"/>
      <c r="O2" s="461"/>
      <c r="P2" s="1246" t="s">
        <v>485</v>
      </c>
      <c r="Q2" s="2315" t="str">
        <f>'R-Definição'!D2</f>
        <v>CIRSOP - Consórcio RSU Oeste Paulista</v>
      </c>
      <c r="R2" s="2316"/>
      <c r="S2" s="459"/>
      <c r="T2" s="1246" t="s">
        <v>486</v>
      </c>
      <c r="U2" s="2315" t="str">
        <f>'R-Definição'!D3</f>
        <v>Biodigestão c/ Prod. E. Elétrica</v>
      </c>
      <c r="V2" s="2316"/>
      <c r="W2" s="322"/>
      <c r="X2" s="322"/>
      <c r="Y2" s="322"/>
      <c r="Z2" s="322"/>
      <c r="AA2" s="322"/>
      <c r="AB2" s="70"/>
    </row>
    <row r="3" spans="1:61" ht="19.899999999999999" customHeight="1" x14ac:dyDescent="0.25">
      <c r="A3" s="901"/>
      <c r="B3" s="2324"/>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318" t="s">
        <v>691</v>
      </c>
      <c r="C9" s="1041"/>
      <c r="D9" s="2321" t="s">
        <v>699</v>
      </c>
      <c r="E9" s="2322"/>
      <c r="F9" s="2322"/>
      <c r="G9" s="2322"/>
      <c r="H9" s="2322"/>
      <c r="I9" s="2322"/>
      <c r="J9" s="2322"/>
      <c r="K9" s="2322"/>
      <c r="L9" s="2322"/>
      <c r="M9" s="2322"/>
      <c r="N9" s="2322"/>
      <c r="O9" s="2322"/>
      <c r="P9" s="2322"/>
      <c r="Q9" s="2322"/>
      <c r="R9" s="2322"/>
      <c r="S9" s="2322"/>
      <c r="T9" s="2322"/>
      <c r="U9" s="2322"/>
      <c r="V9" s="2323"/>
      <c r="W9" s="1025"/>
      <c r="X9" s="1025"/>
      <c r="Y9" s="1025"/>
      <c r="Z9" s="1025"/>
      <c r="AA9" s="1025"/>
    </row>
    <row r="10" spans="1:61" ht="7.5" customHeight="1" x14ac:dyDescent="0.25">
      <c r="A10" s="901"/>
      <c r="B10" s="2319"/>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320"/>
      <c r="C11" s="1041"/>
      <c r="D11" s="1204">
        <v>1</v>
      </c>
      <c r="E11" s="1206" t="s">
        <v>21</v>
      </c>
      <c r="F11" s="1206">
        <v>3</v>
      </c>
      <c r="G11" s="1207"/>
      <c r="H11" s="1206">
        <f>F11</f>
        <v>3</v>
      </c>
      <c r="I11" s="1206" t="s">
        <v>21</v>
      </c>
      <c r="J11" s="1206">
        <v>30</v>
      </c>
      <c r="K11" s="1207"/>
      <c r="L11" s="1206">
        <f>J11</f>
        <v>30</v>
      </c>
      <c r="M11" s="1206" t="s">
        <v>21</v>
      </c>
      <c r="N11" s="1206">
        <v>500</v>
      </c>
      <c r="O11" s="1207"/>
      <c r="P11" s="1206">
        <f>N11</f>
        <v>500</v>
      </c>
      <c r="Q11" s="1206" t="s">
        <v>21</v>
      </c>
      <c r="R11" s="1206">
        <v>1500</v>
      </c>
      <c r="S11" s="1207"/>
      <c r="T11" s="1206">
        <f>R11</f>
        <v>1500</v>
      </c>
      <c r="U11" s="1206" t="s">
        <v>21</v>
      </c>
      <c r="V11" s="1208">
        <v>3000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f>(IF(M$7="SIM",(((M22*L15*1000+(3731520/2)*((M22/5)/1.5))*M21*(1+'R&amp;C-Painel de Controle'!$D$61))+((M22*L15*1000+(3731520/2)*((M22/5)/1.5))*(1-M21)/$D$5*'R&amp;C-Painel de Controle'!$D$52*(1+'R&amp;C-Painel de Controle'!$D$54)))/1000000,"-"))</f>
        <v>5.40522945868</v>
      </c>
      <c r="N15" s="1057">
        <v>0.35</v>
      </c>
      <c r="O15" s="1009"/>
      <c r="P15" s="1215">
        <f>500*Q14</f>
        <v>300</v>
      </c>
      <c r="Q15" s="986" t="str">
        <f>(IF(Q$7="SIM",(((Q22*P15*1000+(3731520/1)*((Q22/5)/1.5))*Q21*(1+'R&amp;C-Painel de Controle'!$D$61))+((Q22*P15*1000+(3731520/1)*((Q22/5)/1.5))*(1-Q21)/$D$5*'R&amp;C-Painel de Controle'!$D$52*(1+'R&amp;C-Painel de Controle'!$D$54)))/1000000,"-"))</f>
        <v>-</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f>(IF(M$7="SIM",(((L17-N17)*'R&amp;C-Painel de Controle'!$D$57*0.1)+(N17*('R&amp;C-Painel de Controle'!$D$60*0.25))+(250*(1+'R&amp;C-Painel de Controle'!$D$61)*((500/2)*M22))+('R&amp;C-Painel de Controle'!$D$6*600*L16/100*(1+'R&amp;C-Painel de Controle'!$D$61)))/1000000,"-"))</f>
        <v>4.6501658972735145</v>
      </c>
      <c r="N16" s="1059">
        <v>0.05</v>
      </c>
      <c r="O16" s="1009"/>
      <c r="P16" s="1058">
        <v>0.5</v>
      </c>
      <c r="Q16" s="986" t="str">
        <f>(IF(Q$7="SIM",(((P17-R17)*'R&amp;C-Painel de Controle'!$D$57*0.1)+(R17*('R&amp;C-Painel de Controle'!$D$60*0.25))+(250*(1+'R&amp;C-Painel de Controle'!$D$61)*((500/1)*Q22))+('R&amp;C-Painel de Controle'!$D$6*600*P16/100*(1+'R&amp;C-Painel de Controle'!$D$61)))/1000000,"-"))</f>
        <v>-</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f>(IF(M$7="SIM",2*(20*(20+(SQRT(N17))+20))+2*(20*(N17/(SQRT(N17))))+N17,"-"))</f>
        <v>10188.827945470297</v>
      </c>
      <c r="M17" s="986">
        <f>(IF(M$7="SIM",('R&amp;C-Painel de Controle'!$D$55+0.25)*L17/1000000,"-"))</f>
        <v>2.5472069863675742E-3</v>
      </c>
      <c r="N17" s="1061">
        <f>IF(M7="SIM",(500/2*M22)*(1+1/2+1/2),"-")</f>
        <v>3713.6499999999996</v>
      </c>
      <c r="O17" s="1009"/>
      <c r="P17" s="1060" t="str">
        <f>(IF(Q$7="SIM",2*(20*(20+(SQRT(R17))+20))+2*(20*(R17/(SQRT(R17))))+R17,"-"))</f>
        <v>-</v>
      </c>
      <c r="Q17" s="986" t="str">
        <f>(IF(Q$7="SIM",('R&amp;C-Painel de Controle'!$D$55+0.25)*P17/1000000,"-"))</f>
        <v>-</v>
      </c>
      <c r="R17" s="1061" t="str">
        <f>IF(Q7="SIM",(500*Q22)*(1+1/2+1/2),"-")</f>
        <v>-</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f>IF(M7="SIM",(M15+M16)*N18*1000/$H$2,"-")</f>
        <v>2.5952254862768424E-2</v>
      </c>
      <c r="M18" s="986">
        <f>(IF(M$7="SIM",$H$2*L18/1000,""))</f>
        <v>0.75415465169651352</v>
      </c>
      <c r="N18" s="1057">
        <v>7.4999999999999997E-2</v>
      </c>
      <c r="O18" s="1009"/>
      <c r="P18" s="1216" t="str">
        <f>IF(Q7="SIM",(Q15+Q16)*R18*1000/$H$2,"-")</f>
        <v>-</v>
      </c>
      <c r="Q18" s="986" t="str">
        <f>(IF(Q$7="SIM",$H$2*P18/1000,""))</f>
        <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f>IF(M7="SIM",SUM(M15:M18)*(1+L19),"-")</f>
        <v>11.352702075368216</v>
      </c>
      <c r="N19" s="1243" t="s">
        <v>338</v>
      </c>
      <c r="O19" s="1044"/>
      <c r="P19" s="1190">
        <v>0.05</v>
      </c>
      <c r="Q19" s="1062" t="str">
        <f>IF(Q7="SIM",SUM(Q15:Q18)*(1+P19),"-")</f>
        <v>-</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f>IF(M7="SIM",M19*1000000/$H$2,"-")</f>
        <v>390.67347390651656</v>
      </c>
      <c r="N20" s="1147" t="s">
        <v>338</v>
      </c>
      <c r="O20" s="890"/>
      <c r="P20" s="1147" t="s">
        <v>338</v>
      </c>
      <c r="Q20" s="1148" t="str">
        <f>IF(Q7="SIM",Q19*1000000/$H$2,"-")</f>
        <v>-</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f>IF(M7="SIM",($D$2/(125/2))*5,"-")</f>
        <v>7.4272999999999989</v>
      </c>
      <c r="N22" s="346"/>
      <c r="O22" s="890"/>
      <c r="P22" s="346"/>
      <c r="Q22" s="346" t="str">
        <f>IF(Q7="SIM",($D$2/125)*5,"-")</f>
        <v>-</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f>IF(M7="SIM",(M15*N15+M16*N16)/4,"-")</f>
        <v>0.53108465135041893</v>
      </c>
      <c r="N23" s="346"/>
      <c r="O23" s="890"/>
      <c r="P23" s="346"/>
      <c r="Q23" s="352" t="str">
        <f>IF(Q7="SIM",(Q15*R15+Q16*R16)/4,"-")</f>
        <v>-</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f>(IF(M$7="SIM",(M31)*2.4*12/$H$2,"-"))</f>
        <v>17.548053730970654</v>
      </c>
      <c r="N27" s="1173"/>
      <c r="O27" s="1133"/>
      <c r="P27" s="1172"/>
      <c r="Q27" s="1030" t="str">
        <f>(IF(Q$7="SIM",(Q31)*2.4*12/$H$2,"-"))</f>
        <v>-</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f>IF(M7="SIM",(M22/5)*3,"-")</f>
        <v>4.4563799999999993</v>
      </c>
      <c r="N30" s="1175"/>
      <c r="O30" s="1138"/>
      <c r="P30" s="1177"/>
      <c r="Q30" s="353" t="str">
        <f>IF(Q7="SIM",(Q22/5)*3,"-")</f>
        <v>-</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f>IF(M7="SIM",0.6*'R&amp;C-Painel de Controle'!$D$63*0.25+0.6*M29*M30/10*'R&amp;C-Painel de Controle'!$D$64*0.25+M30*M29*'R&amp;C-Painel de Controle'!$D$65,"-")</f>
        <v>17706.053999999996</v>
      </c>
      <c r="N31" s="1163"/>
      <c r="O31" s="1136"/>
      <c r="P31" s="1176"/>
      <c r="Q31" s="350" t="str">
        <f>IF(Q7="SIM",0.6*'R&amp;C-Painel de Controle'!$D$63*0.25+0.6*Q29*Q30/10*'R&amp;C-Painel de Controle'!$D$64*0.25+Q30*Q29*'R&amp;C-Painel de Controle'!$D$65,"-")</f>
        <v>-</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f>(IF(M$7="SIM",(M33*$H$2/1000*'R&amp;C-Painel de Controle'!$D$68+M34/1000*'R&amp;C-Painel de Controle'!$D$69*12)/$H$2,"-"))</f>
        <v>0</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129.375</v>
      </c>
      <c r="N34" s="1162"/>
      <c r="O34" s="1139"/>
      <c r="P34" s="1219"/>
      <c r="Q34" s="350">
        <f>Q33*R11*(0.9)*0.92/16</f>
        <v>388.125</v>
      </c>
      <c r="R34" s="1162"/>
      <c r="S34" s="1139"/>
      <c r="T34" s="1219"/>
      <c r="U34" s="350">
        <f>U33*V11*(0.9)*0.92/16</f>
        <v>776.25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f>(IF(M$7="SIM",(M15*1000000*M36+M37*12)/$H$2,"-"))</f>
        <v>8.7796553150240282</v>
      </c>
      <c r="N35" s="1161"/>
      <c r="O35" s="1140"/>
      <c r="P35" s="1220"/>
      <c r="Q35" s="1030" t="str">
        <f>(IF(Q$7="SIM",(Q15*1000000*Q36+Q37*12)/$H$2,"-"))</f>
        <v>-</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f>(IF(M$7="SIM",L38*M39*M40*12/$H$2,"-"))</f>
        <v>2.0647426734864549</v>
      </c>
      <c r="N38" s="1161"/>
      <c r="O38" s="1140"/>
      <c r="P38" s="1214">
        <v>0.25</v>
      </c>
      <c r="Q38" s="1030" t="str">
        <f>(IF(Q$7="SIM",P38*Q39*Q40*12/$H$2,"-"))</f>
        <v>-</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f>(IF(M$7="SIM",10+0.25*'R&amp;C-Painel de Controle'!$D$74+0.025*'R&amp;C-Painel de Controle'!$D$73,"-"))</f>
        <v>12.074999999999999</v>
      </c>
      <c r="N41" s="1161"/>
      <c r="O41" s="1140"/>
      <c r="P41" s="1220"/>
      <c r="Q41" s="1033" t="str">
        <f>(IF(Q$7="SIM",10+0.25*'R&amp;C-Painel de Controle'!$D$74+0.025*'R&amp;C-Painel de Controle'!$D$73,"-"))</f>
        <v>-</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f>(IF(M$7="SIM",(M27+M32+M35+M38+M41)*(1+L42),"-"))</f>
        <v>42.490824305455192</v>
      </c>
      <c r="N42" s="1164"/>
      <c r="O42" s="1142"/>
      <c r="P42" s="1214">
        <v>0.05</v>
      </c>
      <c r="Q42" s="1027" t="str">
        <f>(IF(Q$7="SIM",(Q27+Q32+Q35+Q38+Q41)*(1+P42),"-"))</f>
        <v>-</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f>(IF(M$7="SIM",M42*$H$2/1000000,"-"))</f>
        <v>1.2347540887612873</v>
      </c>
      <c r="N43" s="1166"/>
      <c r="O43" s="1044"/>
      <c r="P43" s="1223"/>
      <c r="Q43" s="1026" t="str">
        <f>(IF(Q$7="SIM",Q42*$H$2/1000000,"-"))</f>
        <v>-</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f>(IF(M$7="SIM",(((M27*$H$2/12)+(M34/1000*'R&amp;C-Painel de Controle'!$D$69*12)+(M37*12)+(M39*M40*12))/1000000),"-"))</f>
        <v>0.40249452959999998</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f>(IF(M$7="SIM",((M43-M44)*1000000)/$H$2,"-"))</f>
        <v>28.640030453622245</v>
      </c>
      <c r="N45" s="1170"/>
      <c r="O45" s="1009"/>
      <c r="P45" s="1168"/>
      <c r="Q45" s="1169" t="str">
        <f>(IF(Q$7="SIM",((Q43-Q44)*1000000)/$H$2,"-"))</f>
        <v>-</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Zx3+0qrv9dLHFnOyUGYrTZMdbzLy0s+EK6fezPECq5SIWd/RwQ4vmWdLxrt4pVjQZmAzj73BYl6OgpbAxRJ2sw==" saltValue="QetfyjN+mRhwI79mBijxIg=="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324"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324"/>
      <c r="C2" s="466"/>
      <c r="D2" s="1039">
        <f>'R-Resumo Bal. Massa'!B34*(1+'R&amp;C-Painel de Controle'!H65)</f>
        <v>109.22499999999999</v>
      </c>
      <c r="E2" s="1040" t="s">
        <v>21</v>
      </c>
      <c r="H2" s="1245">
        <f>D2*313</f>
        <v>34187.424999999996</v>
      </c>
      <c r="I2" s="1244" t="s">
        <v>298</v>
      </c>
      <c r="L2" s="1226" t="str">
        <f>IF(D2&gt;0,"Sim","Não'")</f>
        <v>Sim</v>
      </c>
      <c r="M2" s="461"/>
      <c r="N2" s="461"/>
      <c r="O2" s="461"/>
      <c r="P2" s="1246" t="s">
        <v>485</v>
      </c>
      <c r="Q2" s="2315" t="str">
        <f>'R-Definição'!D2</f>
        <v>CIRSOP - Consórcio RSU Oeste Paulista</v>
      </c>
      <c r="R2" s="2316"/>
      <c r="S2" s="459"/>
      <c r="T2" s="1246" t="s">
        <v>486</v>
      </c>
      <c r="U2" s="2315" t="str">
        <f>'R-Definição'!D3</f>
        <v>Biodigestão c/ Prod. E. Elétrica</v>
      </c>
      <c r="V2" s="2316"/>
      <c r="W2" s="322"/>
      <c r="X2" s="322"/>
      <c r="Y2" s="322"/>
      <c r="Z2" s="322"/>
      <c r="AA2" s="322"/>
      <c r="AB2" s="322"/>
    </row>
    <row r="3" spans="1:28" ht="19.899999999999999" customHeight="1" x14ac:dyDescent="0.25">
      <c r="A3" s="428"/>
      <c r="B3" s="2324"/>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SIM</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318" t="s">
        <v>691</v>
      </c>
      <c r="C9" s="1041"/>
      <c r="D9" s="2321" t="s">
        <v>702</v>
      </c>
      <c r="E9" s="2322"/>
      <c r="F9" s="2322"/>
      <c r="G9" s="2322"/>
      <c r="H9" s="2322"/>
      <c r="I9" s="2322"/>
      <c r="J9" s="2322"/>
      <c r="K9" s="2322"/>
      <c r="L9" s="2322"/>
      <c r="M9" s="2322"/>
      <c r="N9" s="2322"/>
      <c r="O9" s="2322"/>
      <c r="P9" s="2322"/>
      <c r="Q9" s="2322"/>
      <c r="R9" s="2322"/>
      <c r="S9" s="2322"/>
      <c r="T9" s="2322"/>
      <c r="U9" s="2322"/>
      <c r="V9" s="2323"/>
      <c r="W9" s="1239"/>
      <c r="X9" s="1239"/>
      <c r="Y9" s="1239"/>
      <c r="Z9" s="1239"/>
      <c r="AA9" s="1252"/>
      <c r="AB9" s="1025"/>
    </row>
    <row r="10" spans="1:28" ht="7.5" customHeight="1" x14ac:dyDescent="0.25">
      <c r="A10" s="428"/>
      <c r="B10" s="2319"/>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320"/>
      <c r="C11" s="1041"/>
      <c r="D11" s="1204">
        <v>0</v>
      </c>
      <c r="E11" s="1206" t="s">
        <v>21</v>
      </c>
      <c r="F11" s="1206">
        <v>150</v>
      </c>
      <c r="G11" s="1207"/>
      <c r="H11" s="1206">
        <f>F11</f>
        <v>150</v>
      </c>
      <c r="I11" s="1206" t="s">
        <v>21</v>
      </c>
      <c r="J11" s="1206">
        <v>300</v>
      </c>
      <c r="K11" s="1207"/>
      <c r="L11" s="1206">
        <f>J11</f>
        <v>300</v>
      </c>
      <c r="M11" s="1206" t="s">
        <v>21</v>
      </c>
      <c r="N11" s="1206">
        <v>1000</v>
      </c>
      <c r="O11" s="1207"/>
      <c r="P11" s="1206">
        <f>N11</f>
        <v>1000</v>
      </c>
      <c r="Q11" s="1206" t="s">
        <v>21</v>
      </c>
      <c r="R11" s="1206">
        <v>2500</v>
      </c>
      <c r="S11" s="1207"/>
      <c r="T11" s="1206">
        <f>R11</f>
        <v>2500</v>
      </c>
      <c r="U11" s="1206" t="s">
        <v>21</v>
      </c>
      <c r="V11" s="1208">
        <v>5000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 "-")</f>
        <v>23.775799619687213</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20.260114743363491</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f>(IF(E$7="SIM",2*(20*(20+(SQRT(F17))+20))+2*(20*(F17/(SQRT(F17))))+F17,"-"))</f>
        <v>25040.130286107691</v>
      </c>
      <c r="E17" s="986">
        <f>(IF(E$7="SIM",('R&amp;C-Painel de Controle'!$D$55+0.25)*D17/1000000,"-"))</f>
        <v>6.2600325715269226E-3</v>
      </c>
      <c r="F17" s="1061">
        <f>IF(E7="SIM",(E22*E24)/0.0825,"-")</f>
        <v>13980.871467713572</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f>IF(E7="SIM",(E15+E16)*F18*1000/$H$2,"-")</f>
        <v>6.4403672348898336E-2</v>
      </c>
      <c r="E18" s="986">
        <f>(IF(E$7="SIM",$H$2*D18/1000,""))</f>
        <v>2.2017957181525354</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f>IF(E7="SIM",(SUM(E15:E18)+(IF('R-Definição'!$J$59&gt;0,E52*$H$2,IF('R-Definição'!$J$59&gt;0,E50*$H$2,0)))/1000000)*(1+D19),"-")</f>
        <v>50.868367125152247</v>
      </c>
      <c r="F19" s="1243">
        <f>IF(E7="SIM",(E16)/E19,"-")</f>
        <v>0.39828514041972707</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f>IF(E7="SIM",E19*1000000/$H$2,"-")</f>
        <v>1487.9262513965955</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8.0440999999999985</v>
      </c>
      <c r="E22" s="319">
        <f>((($H$2/0.57)/52)*(E23))/(3.5*E24)</f>
        <v>8.7380446673209828</v>
      </c>
      <c r="F22" s="359"/>
      <c r="G22" s="895"/>
      <c r="H22" s="367">
        <f>$H$2/4250</f>
        <v>8.0440999999999985</v>
      </c>
      <c r="I22" s="319">
        <f>((($H$2/0.57)/52)*(I23))/(3.5*I24)</f>
        <v>8.0658873852193693</v>
      </c>
      <c r="J22" s="359"/>
      <c r="K22" s="895"/>
      <c r="L22" s="367">
        <f>$H$2/4250</f>
        <v>8.0440999999999985</v>
      </c>
      <c r="M22" s="319">
        <f>((($H$2/0.57)/52)*(M23))/(3.5*M24)</f>
        <v>6.3549415762334425</v>
      </c>
      <c r="N22" s="359"/>
      <c r="O22" s="895"/>
      <c r="P22" s="367">
        <f>$H$2/4250</f>
        <v>8.0440999999999985</v>
      </c>
      <c r="Q22" s="319">
        <f>((($H$2/0.57)/52)*(Q23))/(3.5*Q24)</f>
        <v>5.2428268003925895</v>
      </c>
      <c r="R22" s="359"/>
      <c r="S22" s="895"/>
      <c r="T22" s="367">
        <f>$H$2/4250</f>
        <v>8.0440999999999985</v>
      </c>
      <c r="U22" s="319">
        <f>((($H$2/0.57)/52)*(U23))/(3.5*U24)</f>
        <v>3.8447396536212324</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f>IF(E7="SIM",(E15*F15+E16*F16)/4,"-")</f>
        <v>0.84764642478422403</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f>(IF(E$7="SIM",(E34)*2.4*12/$H$2,"-"))</f>
        <v>70.762860905727777</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f>(IF(E$7="SIM",(E36*$H$2/1000*'R&amp;C-Painel de Controle'!$D$68+E37/1000*'R&amp;C-Painel de Controle'!$D$69*12)/$H$2,"-"))</f>
        <v>0</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45</v>
      </c>
      <c r="F36" s="1175"/>
      <c r="G36" s="1138"/>
      <c r="H36" s="1628"/>
      <c r="I36" s="353">
        <f>'R-Definição'!$F$66*0.075</f>
        <v>45</v>
      </c>
      <c r="J36" s="1159"/>
      <c r="K36" s="1136"/>
      <c r="L36" s="1218"/>
      <c r="M36" s="353">
        <f>'R-Definição'!$F$66*0.075</f>
        <v>45</v>
      </c>
      <c r="N36" s="1175"/>
      <c r="O36" s="1136"/>
      <c r="P36" s="1218"/>
      <c r="Q36" s="353">
        <f>'R-Definição'!$F$66*0.075</f>
        <v>45</v>
      </c>
      <c r="R36" s="1159"/>
      <c r="S36" s="1136"/>
      <c r="T36" s="1218"/>
      <c r="U36" s="353">
        <f>'R-Definição'!$F$66*0.075</f>
        <v>45</v>
      </c>
      <c r="V36" s="1159"/>
      <c r="W36" s="175"/>
      <c r="X36" s="175"/>
      <c r="Y36" s="175"/>
      <c r="Z36" s="175"/>
      <c r="AA36" s="175"/>
      <c r="AB36" s="157"/>
    </row>
    <row r="37" spans="1:28" ht="18" hidden="1" customHeight="1" outlineLevel="1" x14ac:dyDescent="0.25">
      <c r="A37" s="428"/>
      <c r="B37" s="1151" t="s">
        <v>685</v>
      </c>
      <c r="C37" s="1065"/>
      <c r="D37" s="1155"/>
      <c r="E37" s="350">
        <f>E36*F11*0.9*(0.92/24)</f>
        <v>232.87500000000003</v>
      </c>
      <c r="F37" s="1156"/>
      <c r="G37" s="1139"/>
      <c r="H37" s="1222"/>
      <c r="I37" s="350">
        <f>I36*J11*0.9*(0.92/24)</f>
        <v>465.75000000000006</v>
      </c>
      <c r="J37" s="1162"/>
      <c r="K37" s="1139"/>
      <c r="L37" s="1219"/>
      <c r="M37" s="350">
        <f>M36*N11*0.9*(0.92/24)</f>
        <v>1552.5000000000002</v>
      </c>
      <c r="N37" s="1162"/>
      <c r="O37" s="1139"/>
      <c r="P37" s="1219"/>
      <c r="Q37" s="350">
        <f>Q36*R11*0.9*(0.92/24)</f>
        <v>3881.2500000000005</v>
      </c>
      <c r="R37" s="1162"/>
      <c r="S37" s="1139"/>
      <c r="T37" s="1219"/>
      <c r="U37" s="350">
        <f>U36*V11*0.9*(0.92/24)</f>
        <v>7762.5000000000009</v>
      </c>
      <c r="V37" s="1064"/>
      <c r="W37" s="324"/>
      <c r="X37" s="324"/>
      <c r="Y37" s="324"/>
      <c r="Z37" s="324"/>
      <c r="AA37" s="324"/>
      <c r="AB37" s="157"/>
    </row>
    <row r="38" spans="1:28" ht="17.649999999999999" customHeight="1" collapsed="1" x14ac:dyDescent="0.25">
      <c r="A38" s="433"/>
      <c r="B38" s="1053" t="s">
        <v>432</v>
      </c>
      <c r="C38" s="1009"/>
      <c r="D38" s="1157"/>
      <c r="E38" s="1030">
        <f>(IF(E$7="SIM",(E15*1000000*E39+E40*12)/$H$2,"-"))</f>
        <v>26.161519637474317</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f>(IF(E$7="SIM",D41*E42*E43*12/$H$2,"-"))</f>
        <v>4.387578181158716</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f>(IF(E$7="SIM",2.5+2.5*'R&amp;C-Painel de Controle'!$D$74,"-"))</f>
        <v>10</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f>(IF(E$7="SIM",((E30+E35+E38+E41+E44)+(IF('R-Definição'!$J$59&gt;0,E53,IF('R-Definição'!$J$59&gt;0,E51,0))))*(1+D45),"-"))</f>
        <v>114.09475769246981</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f>(IF(E$7="SIM",E45*$H$2/1000000,"-"))</f>
        <v>3.9006059715044845</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f>(IF(E$7="SIM",(((E30*$H$2/12)+(E37/1000*'R&amp;C-Painel de Controle'!$D$69*12)+(E40*12)+(E42*E43*12))/1000000),"-"))</f>
        <v>1.1015999999999999</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f>(IF(E$7="SIM",((E46-E47)*1000000)/$H$2,"-"))</f>
        <v>81.87238353004021</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2UZHRW26NevhjJFiCBWwAsC2//2cTMM9w9cgxT5uSx8mvU0E8GLh4vtXWw88U7BBLJG5lkRkJy9Bj/fUXci3fA==" saltValue="4IY/2wZwdInKjyqFFFaJ1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324"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324"/>
      <c r="C2" s="466"/>
      <c r="D2" s="1039">
        <f>'R-Resumo Bal. Massa'!B39*(1+'R&amp;C-Painel de Controle'!H71)</f>
        <v>0</v>
      </c>
      <c r="E2" s="1040" t="s">
        <v>21</v>
      </c>
      <c r="F2"/>
      <c r="G2"/>
      <c r="H2" s="1245">
        <f>D2*313</f>
        <v>0</v>
      </c>
      <c r="I2" s="1244" t="s">
        <v>298</v>
      </c>
      <c r="J2"/>
      <c r="K2"/>
      <c r="L2" s="1226" t="str">
        <f>IF(D2&gt;0,"Sim","Não")</f>
        <v>Não</v>
      </c>
      <c r="M2" s="461"/>
      <c r="N2" s="461"/>
      <c r="O2" s="461"/>
      <c r="P2" s="1246" t="s">
        <v>485</v>
      </c>
      <c r="Q2" s="2315" t="str">
        <f>'R-Definição'!D2</f>
        <v>CIRSOP - Consórcio RSU Oeste Paulista</v>
      </c>
      <c r="R2" s="2316"/>
      <c r="S2" s="459"/>
      <c r="T2" s="1246" t="s">
        <v>486</v>
      </c>
      <c r="U2" s="2315" t="str">
        <f>'R-Definição'!D3</f>
        <v>Biodigestão c/ Prod. E. Elétrica</v>
      </c>
      <c r="V2" s="2316"/>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324"/>
      <c r="C3" s="457"/>
      <c r="D3" s="456"/>
      <c r="E3" s="456"/>
      <c r="F3" s="456"/>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t="e">
        <f>(2.6*('R-Definição'!O111/'R-Definição'!E112))/(0.97*'R-Definição'!E114)</f>
        <v>#DIV/0!</v>
      </c>
      <c r="E7" s="1194" t="str">
        <f>IF(AND(L2="Sim",$D$2&gt;D11,$D$2&lt;=F11),"SIM","NÃO")</f>
        <v>NÃO</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318" t="s">
        <v>691</v>
      </c>
      <c r="C9" s="1041"/>
      <c r="D9" s="2321" t="s">
        <v>448</v>
      </c>
      <c r="E9" s="2322"/>
      <c r="F9" s="2322"/>
      <c r="G9" s="2322"/>
      <c r="H9" s="2322"/>
      <c r="I9" s="2322"/>
      <c r="J9" s="2322"/>
      <c r="K9" s="2322"/>
      <c r="L9" s="2322"/>
      <c r="M9" s="2322"/>
      <c r="N9" s="2322"/>
      <c r="O9" s="2322"/>
      <c r="P9" s="2322"/>
      <c r="Q9" s="2322"/>
      <c r="R9" s="2322"/>
      <c r="S9" s="2322"/>
      <c r="T9" s="2322"/>
      <c r="U9" s="2322"/>
      <c r="V9" s="2323"/>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319"/>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320"/>
      <c r="C11" s="1041"/>
      <c r="D11" s="1204">
        <v>0</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5000</v>
      </c>
      <c r="S11" s="1207"/>
      <c r="T11" s="1206">
        <f>R11</f>
        <v>5000</v>
      </c>
      <c r="U11" s="1206" t="s">
        <v>21</v>
      </c>
      <c r="V11" s="1208">
        <v>7500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f>
        <v>414.88222048393209</v>
      </c>
      <c r="E15" s="98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057">
        <v>0.15</v>
      </c>
      <c r="G15" s="1009"/>
      <c r="H15" s="1215">
        <f>(IF('R&amp;C-Painel de Controle'!$C$58="Tecnologia Chinesa",525.884311407721*H$22, 525.884311407721))*F7</f>
        <v>381.26612577059774</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f>
        <v>345.18388161848117</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f>
        <v>321.12701550499042</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f>
        <v>308.87701741503696</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t="str">
        <f>(IF(E$7="SIM",('R&amp;C-Painel de Controle'!$D$55+0.25)*D17/1000000,"-"))</f>
        <v>-</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t="str">
        <f>IF(E7="SIM",(E15+E16)*F18*1000/$H$2,"-")</f>
        <v>-</v>
      </c>
      <c r="E18" s="986" t="str">
        <f>(IF(E$7="SIM",$H$2*D18/1000,""))</f>
        <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t="str">
        <f>IF(E7="SIM",E19*1000000/$H$2,"-")</f>
        <v>-</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15.6</v>
      </c>
      <c r="S20" s="895"/>
      <c r="T20" s="359"/>
      <c r="U20" s="319" t="str">
        <f>IF(U7="SIM",U19*1000000/$H$2,"-")</f>
        <v>-</v>
      </c>
      <c r="V20" s="321">
        <f>V17/V11</f>
        <v>13.44</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t="str">
        <f>IF(E7="SIM",$D$2*313/(8000*E23),"-")</f>
        <v>-</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t="str">
        <f>IF(E7="SIM",'R&amp;C-Painel de Controle'!$D$58*(E15*F15+E16*F16)/4+(1-'R&amp;C-Painel de Controle'!$D$58)*(E15*F15*1.25+E16*F16)/4,"-")</f>
        <v>-</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t="str">
        <f>(IF(E$7="SIM",(E33)*2.4*12/$H$2,"-"))</f>
        <v>-</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t="str">
        <f>IF(E$7="SIM",'R&amp;C-Painel de Controle'!$D$63+(E31*3/10+E32)*'R&amp;C-Painel de Controle'!$D$64+E31*E22*3*'R&amp;C-Painel de Controle'!$D$65,"-")</f>
        <v>-</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t="str">
        <f>(IF(E$7="SIM",(E35*$H$2/1000*'R&amp;C-Painel de Controle'!$D$68+E36/1000*'R&amp;C-Painel de Controle'!$D$69*12)/$H$2,"-"))</f>
        <v>-</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0</v>
      </c>
      <c r="F35" s="836">
        <f>D35*(1+F34)</f>
        <v>4.0625000000000001E-2</v>
      </c>
      <c r="G35" s="897"/>
      <c r="H35" s="1622">
        <f>D35*95%</f>
        <v>3.0875E-2</v>
      </c>
      <c r="I35" s="319">
        <f>(1-'R&amp;C-Painel de Controle'!$D$58)*J35*'R-Definição'!$E$114+('R&amp;C-Painel de Controle'!$D$58)*H35*'R-Definição'!$E$114</f>
        <v>0</v>
      </c>
      <c r="J35" s="836">
        <f>H35*(1+J34)</f>
        <v>3.8593749999999996E-2</v>
      </c>
      <c r="K35" s="897"/>
      <c r="L35" s="1622">
        <f>H35*95%</f>
        <v>2.933125E-2</v>
      </c>
      <c r="M35" s="319">
        <f>(1-'R&amp;C-Painel de Controle'!$D$58)*N35*'R-Definição'!$E$114+('R&amp;C-Painel de Controle'!$D$58)*L35*'R-Definição'!$E$114</f>
        <v>0</v>
      </c>
      <c r="N35" s="836">
        <f>L35*(1+N34)</f>
        <v>3.6664062499999997E-2</v>
      </c>
      <c r="O35" s="897"/>
      <c r="P35" s="1622">
        <f>L35*95%</f>
        <v>2.7864687499999999E-2</v>
      </c>
      <c r="Q35" s="319">
        <f>(1-'R&amp;C-Painel de Controle'!$D$58)*R35*'R-Definição'!$E$114+('R&amp;C-Painel de Controle'!$D$58)*P35*'R-Definição'!$E$114</f>
        <v>0</v>
      </c>
      <c r="R35" s="836">
        <f>P35*(1+R34)</f>
        <v>3.4830859374999995E-2</v>
      </c>
      <c r="S35" s="897"/>
      <c r="T35" s="1622">
        <f>P35*95%</f>
        <v>2.6471453124999999E-2</v>
      </c>
      <c r="U35" s="319">
        <f>(1-'R&amp;C-Painel de Controle'!$D$58)*V35*'R-Definição'!$E$114+('R&amp;C-Painel de Controle'!$D$58)*T35*'R-Definição'!$E$114</f>
        <v>0</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0</v>
      </c>
      <c r="F36" s="491"/>
      <c r="G36" s="896"/>
      <c r="H36" s="491"/>
      <c r="I36" s="319">
        <f>I35*J11*(0.9)*0.92/24</f>
        <v>0</v>
      </c>
      <c r="J36" s="491"/>
      <c r="K36" s="896"/>
      <c r="L36" s="491"/>
      <c r="M36" s="319">
        <f>M35*N11*(0.9)*0.92/24</f>
        <v>0</v>
      </c>
      <c r="N36" s="491"/>
      <c r="O36" s="896"/>
      <c r="P36" s="491"/>
      <c r="Q36" s="319">
        <f>Q35*R11*(0.9)*0.92/24</f>
        <v>0</v>
      </c>
      <c r="R36" s="491"/>
      <c r="S36" s="896"/>
      <c r="T36" s="491"/>
      <c r="U36" s="319">
        <f>U35*V11*(0.9)*0.92/24</f>
        <v>0</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t="str">
        <f>(IF(E$7="SIM",(E15*1000000*E38+E39*12)/$H$2,"-"))</f>
        <v>-</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t="str">
        <f>(IF(E$7="SIM",(E43+E41*E42*D41)*12/$H$2,"-"))</f>
        <v>-</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t="str">
        <f>(IF(E$7="SIM",($H$2*E45*'R&amp;C-Painel de Controle'!$D75+$H$2*E46*'R&amp;C-Painel de Controle'!$D$76+$H$2*E47*'R&amp;C-Painel de Controle'!$D$77+$H$2*E48*'R&amp;C-Painel de Controle'!$D$79+$H$2*E49*'R&amp;C-Painel de Controle'!$D$78+'R-Resumo Bal. Massa'!$G$39*313*E50*'R&amp;C-Painel de Controle'!$D$90)/$H$2+2.5,"-"))</f>
        <v>-</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1116</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t="str">
        <f>(IF(E$7="SIM",(1-'R&amp;C-Painel de Controle'!$D$58)*(E29+E34+E37+E40+E44)*(1+F51)+('R&amp;C-Painel de Controle'!$D$58)*(E29+E34+E37+E40+E44)*(1+D51),"-"))</f>
        <v>-</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t="str">
        <f>(IF(E$7="SIM",E51*$H$2/1000000,"-"))</f>
        <v>-</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t="str">
        <f>(IF(E$7="SIM",(((E29*$H$2/12)+(E36/1000*'R&amp;C-Painel de Controle'!$D$69*12)+(E39*12)+((E41*E42)+E43)*12))/1000000,"-"))</f>
        <v>-</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t="str">
        <f>(IF(E$7="SIM",((E52-E53)*1000000)/$H$2,"-"))</f>
        <v>-</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xhSF4rRP7K5Cirzk69QdBXNlU2QmT2CvBcPuc572YiXjfj0kTbGSJ+RbnTUgFhb9HzxbO62qiPzFM0UjxNf23w==" saltValue="TiYwZDkvcil6dSkC/CRh+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324"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324"/>
      <c r="C2" s="466"/>
      <c r="D2" s="1039">
        <f>IF('R-Definição'!E121="Novo",('R-Resumo Bal. Massa'!B47+'R&amp;C-Painel de Controle'!D31)*(1+'R&amp;C-Painel de Controle'!H74),0)</f>
        <v>156.79781250000002</v>
      </c>
      <c r="E2" s="1040" t="s">
        <v>21</v>
      </c>
      <c r="H2" s="1245">
        <f>D2*313</f>
        <v>49077.715312500004</v>
      </c>
      <c r="I2" s="1244" t="s">
        <v>298</v>
      </c>
      <c r="L2" s="1226" t="str">
        <f>IF(D2&gt;0,"Sim","Não")</f>
        <v>Sim</v>
      </c>
      <c r="M2" s="461"/>
      <c r="N2" s="461"/>
      <c r="O2" s="461"/>
      <c r="P2" s="1246" t="s">
        <v>485</v>
      </c>
      <c r="Q2" s="2315" t="str">
        <f>'R-Definição'!D2</f>
        <v>CIRSOP - Consórcio RSU Oeste Paulista</v>
      </c>
      <c r="R2" s="2316"/>
      <c r="S2" s="459"/>
      <c r="T2" s="1246" t="s">
        <v>486</v>
      </c>
      <c r="U2" s="2315" t="str">
        <f>'R-Definição'!D3</f>
        <v>Biodigestão c/ Prod. E. Elétrica</v>
      </c>
      <c r="V2" s="2316"/>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324"/>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318" t="s">
        <v>691</v>
      </c>
      <c r="C9" s="1041"/>
      <c r="D9" s="2321" t="s">
        <v>451</v>
      </c>
      <c r="E9" s="2322"/>
      <c r="F9" s="2322"/>
      <c r="G9" s="2322"/>
      <c r="H9" s="2322"/>
      <c r="I9" s="2322"/>
      <c r="J9" s="2322"/>
      <c r="K9" s="2322"/>
      <c r="L9" s="2322"/>
      <c r="M9" s="2322"/>
      <c r="N9" s="2322"/>
      <c r="O9" s="2322"/>
      <c r="P9" s="2322"/>
      <c r="Q9" s="2322"/>
      <c r="R9" s="2322"/>
      <c r="S9" s="2322"/>
      <c r="T9" s="2322"/>
      <c r="U9" s="2322"/>
      <c r="V9" s="2323"/>
    </row>
    <row r="10" spans="1:61" ht="7.5" customHeight="1" x14ac:dyDescent="0.25">
      <c r="A10" s="422"/>
      <c r="B10" s="2319"/>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320"/>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3000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t="str">
        <f>(IF(I$7="SIM",H15*(1-(($D$2-H$11)/(J$11-H$11)))+J15*(1-((J$11-$D$2)/(J$11-H$11))),"-"))</f>
        <v>-</v>
      </c>
      <c r="J15" s="1375">
        <f>1.096437*(1+'R&amp;C-Painel de Controle'!$D$61)</f>
        <v>1.0964370000000001</v>
      </c>
      <c r="K15" s="695"/>
      <c r="L15" s="1374">
        <f>J15</f>
        <v>1.0964370000000001</v>
      </c>
      <c r="M15" s="360">
        <f>(IF(M$7="SIM",L15*(1-(($D$2-L$11)/(N$11-L$11)))+N15*(1-((N$11-$D$2)/(N$11-L$11))),"-"))</f>
        <v>1.1416165359640627</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t="str">
        <f>(IF(I$7="SIM",H16*(1-(($D$2-H$11)/(J$11-H$11)))+J16*(1-((J$11-$D$2)/(J$11-H$11))),"-"))</f>
        <v>-</v>
      </c>
      <c r="J16" s="1375">
        <f>8.610432*(1+'R&amp;C-Painel de Controle'!$D$61)</f>
        <v>8.6104319999999994</v>
      </c>
      <c r="K16" s="695"/>
      <c r="L16" s="1374">
        <f>J16</f>
        <v>8.6104319999999994</v>
      </c>
      <c r="M16" s="360">
        <f>(IF(M$7="SIM",L16*(1-(($D$2-L$11)/(N$11-L$11)))+N16*(1-((N$11-$D$2)/(N$11-L$11))),"-"))</f>
        <v>10.770844430292188</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t="str">
        <f>(IF(I$7="SIM",(H17*(1-(($D$2-H$11)/(J$11-H$11)))+J17*(1-((J$11-$D$2)/(J$11-H$11))))*10000*('R&amp;C-Painel de Controle'!$D$56+0.18)/1000000,"-"))</f>
        <v>-</v>
      </c>
      <c r="J17" s="1377">
        <f>L17</f>
        <v>9.0093999999999994</v>
      </c>
      <c r="K17" s="695"/>
      <c r="L17" s="1376">
        <f>90094/10000</f>
        <v>9.0093999999999994</v>
      </c>
      <c r="M17" s="360">
        <f>(IF(M$7="SIM",(L17*(1-(($D$2-L$11)/(N$11-L$11)))+N17*(1-((N$11-$D$2)/(N$11-L$11))))*10000*('R&amp;C-Painel de Controle'!$D$56+0.18)/1000000,"-"))</f>
        <v>2.9818636682265631</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t="str">
        <f>IF(I7="SIM",SUM(I15:I17),"-")</f>
        <v>-</v>
      </c>
      <c r="J18" s="1394"/>
      <c r="K18" s="1389"/>
      <c r="L18" s="1393"/>
      <c r="M18" s="1391">
        <f>IF(M7="SIM",SUM(M15:M17),"-")</f>
        <v>14.894324634482814</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t="str">
        <f>IF(I7="SIM",I18*1000000/$H$2,"-")</f>
        <v>-</v>
      </c>
      <c r="J19" s="1373"/>
      <c r="K19" s="695"/>
      <c r="L19" s="1372"/>
      <c r="M19" s="319">
        <f>IF(M7="SIM",M18*1000000/$H$2,"-")</f>
        <v>303.48447436161024</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t="str">
        <f>(IF(I$7="SIM",H21*(1-(($D$2-H11)/(J11-H11)))+J21*(1-((J11-$D$2)/(J11-H11))),"-"))</f>
        <v>-</v>
      </c>
      <c r="J21" s="1375">
        <f>(0.612445+18.127224)*(1+'R&amp;C-Painel de Controle'!$D$61)/4</f>
        <v>4.6849172499999998</v>
      </c>
      <c r="K21" s="695"/>
      <c r="L21" s="1374">
        <f>J21</f>
        <v>4.6849172499999998</v>
      </c>
      <c r="M21" s="360">
        <f>(IF(M$7="SIM",L21*(1-(($D$2-L11)/(N11-L11)))+N21*(1-((N11-$D$2)/(N11-L11))),"-"))</f>
        <v>5.6926491724070312</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t="str">
        <f>(IF(I$7="SIM",H22*(1-(($D$2-H11)/(J11-H11)))+J22*(1-((J11-$D$2)/(J11-H11))),"-"))</f>
        <v>-</v>
      </c>
      <c r="J22" s="1383">
        <f>47.561357*(1+'R&amp;C-Painel de Controle'!$D$61)/4*('R&amp;C-Painel de Controle'!$D$73/60)</f>
        <v>10.503133004166667</v>
      </c>
      <c r="K22" s="905"/>
      <c r="L22" s="1381">
        <f>J22</f>
        <v>10.503133004166667</v>
      </c>
      <c r="M22" s="1382">
        <f>(IF(M$7="SIM",L22*(1-(($D$2-L11)/(N11-L11)))+N22*(1-((N11-$D$2)/(N11-L11))),"-"))</f>
        <v>12.792485892537579</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t="str">
        <f>(IF(I$7="SIM",I27+I28,"-"))</f>
        <v>-</v>
      </c>
      <c r="J26" s="1336"/>
      <c r="K26" s="1321"/>
      <c r="L26" s="1335"/>
      <c r="M26" s="392">
        <f>(IF(M$7="SIM",M27+M28,"-"))</f>
        <v>1.2286234513409768</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t="str">
        <f>(IF(I$7="SIM",(H27*(1-(($D$2-H$11)/(J$11-H$11)))+J27*(1-((J$11-$D$2)/(J$11-H$11))))/1000000,"-"))</f>
        <v>-</v>
      </c>
      <c r="J27" s="1338">
        <f>408968.881111111*(1+'R&amp;C-Painel de Controle'!$D$61)</f>
        <v>408968.88111111103</v>
      </c>
      <c r="K27" s="1323"/>
      <c r="L27" s="1337">
        <f t="shared" ref="L27:L43" si="1">J27</f>
        <v>408968.88111111103</v>
      </c>
      <c r="M27" s="392">
        <f>(IF(M$7="SIM",(L27*(1-(($D$2-L$11)/(N$11-L$11)))+N27*(1-((N$11-$D$2)/(N$11-L$11))))/1000000,"-"))</f>
        <v>0.65898831327534901</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t="str">
        <f>(IF(I$7="SIM",(H28*(1-(($D$2-H$11)/(J$11-H$11)))+J28*(1-((J$11-$D$2)/(J$11-H$11))))/1000000,"-"))</f>
        <v>-</v>
      </c>
      <c r="J28" s="1338">
        <f>408818.845*(1+'R&amp;C-Painel de Controle'!$D$61)</f>
        <v>408818.84499999997</v>
      </c>
      <c r="K28" s="1323"/>
      <c r="L28" s="1337">
        <f t="shared" si="1"/>
        <v>408818.84499999997</v>
      </c>
      <c r="M28" s="392">
        <f>(IF(M$7="SIM",(L28*(1-(($D$2-L$11)/(N$11-L$11)))+N28*(1-((N$11-$D$2)/(N$11-L$11))))/1000000,"-"))</f>
        <v>0.56963513806562782</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t="str">
        <f>(IF(I$7="SIM",I30,"-"))</f>
        <v>-</v>
      </c>
      <c r="J29" s="1338"/>
      <c r="K29" s="1323"/>
      <c r="L29" s="1337"/>
      <c r="M29" s="392">
        <f>(IF(M$7="SIM",M30,"-"))</f>
        <v>1.1081748509895835E-2</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t="str">
        <f>(IF(I$7="SIM",(H30*(1-(($D$2-H$11)/(J$11-H$11)))+J30*(1-((J$11-$D$2)/(J$11-H$11))))/1000000,"-"))</f>
        <v>-</v>
      </c>
      <c r="J30" s="1338">
        <f>8371.57777777778*(1+'R&amp;C-Painel de Controle'!$D$61)</f>
        <v>8371.5777777777803</v>
      </c>
      <c r="K30" s="1324"/>
      <c r="L30" s="1337">
        <f>J30</f>
        <v>8371.5777777777803</v>
      </c>
      <c r="M30" s="392">
        <f>(IF(M$7="SIM",(L30*(1-(($D$2-L$11)/(N$11-L$11)))+N30*(1-((N$11-$D$2)/(N$11-L$11))))/1000000,"-"))</f>
        <v>1.1081748509895835E-2</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t="str">
        <f>(IF(I$7="SIM",I32+I33+I34+I35,"-"))</f>
        <v>-</v>
      </c>
      <c r="J31" s="1338"/>
      <c r="K31" s="1324"/>
      <c r="L31" s="1337"/>
      <c r="M31" s="392">
        <f>(IF(M$7="SIM",M32+M33+M34+M35,"-"))</f>
        <v>0.14941433513860072</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t="str">
        <f>(IF(I$7="SIM",(H32*(1-(($D$2-H$11)/(J$11-H$11)))+J32*(1-((J$11-$D$2)/(J$11-H$11))))/1000000,"-"))</f>
        <v>-</v>
      </c>
      <c r="J32" s="1338">
        <f>24750.6194444444*(1+'R&amp;C-Painel de Controle'!$D$61)</f>
        <v>24750.619444444401</v>
      </c>
      <c r="K32" s="1325"/>
      <c r="L32" s="1337">
        <f t="shared" si="1"/>
        <v>24750.619444444401</v>
      </c>
      <c r="M32" s="392">
        <f>(IF(M$7="SIM",(L32*(1-(($D$2-L$11)/(N$11-L$11)))+N32*(1-((N$11-$D$2)/(N$11-L$11))))/1000000,"-"))</f>
        <v>3.2529496383611078E-2</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t="str">
        <f>(IF(I$7="SIM",(H33*(1-(($D$2-H$11)/(J$11-H$11)))+J33*(1-((J$11-$D$2)/(J$11-H$11))))/1000000,"-"))</f>
        <v>-</v>
      </c>
      <c r="J33" s="1338">
        <f>33307.5755555556*(1+'R&amp;C-Painel de Controle'!$D$61)</f>
        <v>33307.575555555602</v>
      </c>
      <c r="K33" s="1323"/>
      <c r="L33" s="1337">
        <f t="shared" si="1"/>
        <v>33307.575555555602</v>
      </c>
      <c r="M33" s="392">
        <f>(IF(M$7="SIM",(L33*(1-(($D$2-L$11)/(N$11-L$11)))+N33*(1-((N$11-$D$2)/(N$11-L$11))))/1000000,"-"))</f>
        <v>4.4350042810322954E-2</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t="str">
        <f>(IF(I$7="SIM",(H34*(1-(($D$2-H$11)/(J$11-H$11)))+J34*(1-((J$11-$D$2)/(J$11-H$11))))/1000000,"-"))</f>
        <v>-</v>
      </c>
      <c r="J34" s="1338">
        <f>1200*(1+'R&amp;C-Painel de Controle'!$D$61)</f>
        <v>1200</v>
      </c>
      <c r="K34" s="1324"/>
      <c r="L34" s="1337">
        <f t="shared" si="1"/>
        <v>1200</v>
      </c>
      <c r="M34" s="392">
        <f>(IF(M$7="SIM",(L34*(1-(($D$2-L$11)/(N$11-L$11)))+N34*(1-((N$11-$D$2)/(N$11-L$11))))/1000000,"-"))</f>
        <v>1.5762855078125004E-3</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t="str">
        <f>(IF(I$7="SIM",(H35*(1-(($D$2-H$11)/(J$11-H$11)))+J35*(1-((J$11-$D$2)/(J$11-H$11))))/1000000,"-"))</f>
        <v>-</v>
      </c>
      <c r="J35" s="1338">
        <f>68985.4566666667*(1+'R&amp;C-Painel de Controle'!$D$61)</f>
        <v>68985.456666666694</v>
      </c>
      <c r="K35" s="1323"/>
      <c r="L35" s="1337">
        <f t="shared" si="1"/>
        <v>68985.456666666694</v>
      </c>
      <c r="M35" s="392">
        <f>(IF(M$7="SIM",(L35*(1-(($D$2-L$11)/(N$11-L$11)))+N35*(1-((N$11-$D$2)/(N$11-L$11))))/1000000,"-"))</f>
        <v>7.0958510436854194E-2</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t="str">
        <f>(IF(I$7="SIM",I37+I38+I39+I40,"-"))</f>
        <v>-</v>
      </c>
      <c r="J36" s="1338"/>
      <c r="K36" s="1323"/>
      <c r="L36" s="1337"/>
      <c r="M36" s="392">
        <f>(IF(M$7="SIM",M37+M38+M39+M40,"-"))</f>
        <v>1.6212637951229194</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t="str">
        <f>(IF(I$7="SIM",(H37*(1-(($D$2-H$11)/(J$11-H$11)))+J37*(1-((J$11-$D$2)/(J$11-H$11))))/1000000,"-"))</f>
        <v>-</v>
      </c>
      <c r="J37" s="1338">
        <f>1397611.36722222*'R&amp;C-Painel de Controle'!$D$72/125*(0.7+0.3*'R&amp;C-Painel de Controle'!$D$74/3.5)</f>
        <v>1070170.9897587283</v>
      </c>
      <c r="K37" s="1323"/>
      <c r="L37" s="1337">
        <f>J37</f>
        <v>1070170.9897587283</v>
      </c>
      <c r="M37" s="392">
        <f>(IF(M$7="SIM",(L37*(1-(($D$2-L$11)/(N$11-L$11)))+N37*(1-((N$11-$D$2)/(N$11-L$11))))/1000000,"-"))</f>
        <v>1.0946112739322535</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t="str">
        <f>(IF(I$7="SIM",(H38*(1-(($D$2-H$11)/(J$11-H$11)))+J38*(1-((J$11-$D$2)/(J$11-H$11))))/1000000,"-"))</f>
        <v>-</v>
      </c>
      <c r="J38" s="1338">
        <f>17377.4127777778*(1+'R&amp;C-Painel de Controle'!$D$61)</f>
        <v>17377.412777777801</v>
      </c>
      <c r="K38" s="1326"/>
      <c r="L38" s="1337">
        <f>J38</f>
        <v>17377.412777777801</v>
      </c>
      <c r="M38" s="392">
        <f>(IF(M$7="SIM",(L38*(1-(($D$2-L$11)/(N$11-L$11)))+N38*(1-((N$11-$D$2)/(N$11-L$11))))/1000000,"-"))</f>
        <v>2.822796132850957E-2</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t="str">
        <f>(IF(I$7="SIM",(H39*(1-(($D$2-H$11)/(J$11-H$11)))+J39*(1-((J$11-$D$2)/(J$11-H$11))))/1000000,"-"))</f>
        <v>-</v>
      </c>
      <c r="J39" s="1338">
        <f>33625*(1+'R&amp;C-Painel de Controle'!$D$61)</f>
        <v>33625</v>
      </c>
      <c r="K39" s="1323"/>
      <c r="L39" s="1337">
        <f t="shared" si="1"/>
        <v>33625</v>
      </c>
      <c r="M39" s="392">
        <f>(IF(M$7="SIM",(L39*(1-(($D$2-L$11)/(N$11-L$11)))+N39*(1-((N$11-$D$2)/(N$11-L$11))))/1000000,"-"))</f>
        <v>4.3174132226562509E-2</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t="str">
        <f>(IF(I$7="SIM",(H40*(1-(($D$2-H$11)/(J$11-H$11)))+J40*(1-((J$11-$D$2)/(J$11-H$11))))/1000000,"-"))</f>
        <v>-</v>
      </c>
      <c r="J40" s="1338">
        <f>404683.166666667*(1+'R&amp;C-Painel de Controle'!$D$61)</f>
        <v>404683.16666666698</v>
      </c>
      <c r="K40" s="1325"/>
      <c r="L40" s="1337">
        <f t="shared" si="1"/>
        <v>404683.16666666698</v>
      </c>
      <c r="M40" s="392">
        <f>(IF(M$7="SIM",(L40*(1-(($D$2-L$11)/(N$11-L$11)))+N40*(1-((N$11-$D$2)/(N$11-L$11))))/1000000,"-"))</f>
        <v>0.45525042763559403</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t="str">
        <f>(IF(I$7="SIM",I42+I43+I44,"-"))</f>
        <v>-</v>
      </c>
      <c r="J41" s="1338"/>
      <c r="K41" s="1326"/>
      <c r="L41" s="1337"/>
      <c r="M41" s="392">
        <f>(IF(M$7="SIM",M42+M43+M44,"-"))</f>
        <v>2.1431508659387135</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t="str">
        <f>(IF(I$7="SIM",(H42*(1-(($D$2-H$11)/(J$11-H$11)))+J42*(1-((J$11-$D$2)/(J$11-H$11))))/1000000,"-"))</f>
        <v>-</v>
      </c>
      <c r="J42" s="1338">
        <f>1603863.33333333*'R&amp;C-Painel de Controle'!$D$73/60</f>
        <v>1416745.9444444415</v>
      </c>
      <c r="K42" s="1324"/>
      <c r="L42" s="1337">
        <f>J42</f>
        <v>1416745.9444444415</v>
      </c>
      <c r="M42" s="392">
        <f>(IF(M$7="SIM",(L42*(1-(($D$2-L$11)/(N$11-L$11)))+N42*(1-((N$11-$D$2)/(N$11-L$11))))/1000000,"-"))</f>
        <v>1.8622088182824637</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t="str">
        <f>(IF(I$7="SIM",(H43*(1-(($D$2-H$11)/(J$11-H$11)))+J43*(1-((J$11-$D$2)/(J$11-H$11))))/1000000,"-"))</f>
        <v>-</v>
      </c>
      <c r="J43" s="1338">
        <f>61050*(1+'R&amp;C-Painel de Controle'!$D$61)</f>
        <v>61050</v>
      </c>
      <c r="K43" s="1324"/>
      <c r="L43" s="1337">
        <f t="shared" si="1"/>
        <v>61050</v>
      </c>
      <c r="M43" s="392">
        <f>(IF(M$7="SIM",(L43*(1-(($D$2-L$11)/(N$11-L$11)))+N43*(1-((N$11-$D$2)/(N$11-L$11))))/1000000,"-"))</f>
        <v>9.5725064531250015E-2</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t="str">
        <f>(IF(I$7="SIM",(H44*(1-(($D$2-H$11)/(J$11-H$11)))+J44*(1-((J$11-$D$2)/(J$11-H$11))))/1000000,"-"))</f>
        <v>-</v>
      </c>
      <c r="J44" s="1338">
        <f>169200*(1+'R&amp;C-Painel de Controle'!$D$61)</f>
        <v>169200</v>
      </c>
      <c r="K44" s="1326"/>
      <c r="L44" s="1337">
        <f>J44</f>
        <v>169200</v>
      </c>
      <c r="M44" s="392">
        <f>(IF(M$7="SIM",(L44*(1-(($D$2-L$11)/(N$11-L$11)))+N44*(1-((N$11-$D$2)/(N$11-L$11))))/1000000,"-"))</f>
        <v>0.18521698312500001</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t="str">
        <f>(IF(I$7="SIM",I46*1000000/$H$2,"-"))</f>
        <v>-</v>
      </c>
      <c r="J45" s="1340"/>
      <c r="K45" s="1327"/>
      <c r="L45" s="1348"/>
      <c r="M45" s="1314">
        <f>(IF(M$7="SIM",M46*1000000/$H$2,"-"))</f>
        <v>115.50838460103219</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t="str">
        <f>(IF(I$7="SIM",(I26+I29+I31+I36+I41)*(1+H46),"-"))</f>
        <v>-</v>
      </c>
      <c r="J46" s="1342"/>
      <c r="K46" s="1319"/>
      <c r="L46" s="1341">
        <v>0.1</v>
      </c>
      <c r="M46" s="1315">
        <f>(IF(M$7="SIM",(M26+M29+M31+M36+M41)*(1+L46),"-"))</f>
        <v>5.6688876156562173</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t="str">
        <f>(IF(I$7="SIM",((I27+I34+I35+I30+I39+I40+I44)*(1+H46)),"-"))</f>
        <v>-</v>
      </c>
      <c r="J47" s="1344"/>
      <c r="K47" s="699"/>
      <c r="L47" s="1343"/>
      <c r="M47" s="1316">
        <f>(IF(M$7="SIM",((M27+M34+M35+M30+M39+M40+M44)*(1+L46)),"-"))</f>
        <v>1.5688710407887754</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t="str">
        <f>(IF(I$7="SIM",((I37+I28+I38+I32+I33+I42+I43)*1000000/$H$2)*(1+H46),"-"))</f>
        <v>-</v>
      </c>
      <c r="J48" s="1347"/>
      <c r="K48" s="699"/>
      <c r="L48" s="1345"/>
      <c r="M48" s="1346">
        <f>(IF(M$7="SIM",((M37+M28+M38+M32+M33+M42+M43)*1000000/$H$2)*(1+L46),"-"))</f>
        <v>83.541308896732133</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DQG+p5yKWW8QA70GmGgt2hfjuf20xj4XtpqpfXYVVuHZgmVCBossJpnqld2yJayavqkctQ5yBYzOOBihXrmn1A==" saltValue="zPj0UK/Fi4UOa9NCPKdoc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21</vt:i4>
      </vt:variant>
      <vt:variant>
        <vt:lpstr>Intervalos Nomeados</vt:lpstr>
      </vt:variant>
      <vt:variant>
        <vt:i4>2</vt:i4>
      </vt:variant>
    </vt:vector>
  </HeadingPairs>
  <TitlesOfParts>
    <vt:vector size="23"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Coef. Algoritmos</vt:lpstr>
      <vt:lpstr>Transpor para Codigo</vt:lpstr>
      <vt:lpstr>C-Triagem Man</vt:lpstr>
      <vt:lpstr>C-Triagem Mec</vt:lpstr>
      <vt:lpstr>C-Produção CDR-TM</vt:lpstr>
      <vt:lpstr>C-Produção CDR-TMB</vt:lpstr>
      <vt:lpstr>C-Compostagem</vt:lpstr>
      <vt:lpstr>C-Biodigestão</vt:lpstr>
      <vt:lpstr>C-Incineração</vt:lpstr>
      <vt:lpstr>C-Aterro Sanitário</vt:lpstr>
      <vt:lpstr>'Coef. Algoritmos'!Area_de_impressao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2022-05-29T20:05:01Z</cp:lastPrinted>
  <dcterms:created xsi:type="dcterms:W3CDTF">2019-08-09T12:30:35Z</dcterms:created>
  <dcterms:modified xsi:type="dcterms:W3CDTF">2023-04-22T14:44:02Z</dcterms:modified>
</cp:coreProperties>
</file>