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TotalDiasUteisProjeto">Geral!#REF!</definedName>
    <definedName name="TotalHorasProjeto">Geral!#REF!</definedName>
    <definedName localSheetId="2" name="_Toc112831755">UC!$B$13</definedName>
    <definedName name="Atores">Atores!$B$13:$C$17</definedName>
    <definedName name="FCAMB">Fatores!$G$36</definedName>
    <definedName name="UC">UC!$A$12:$C$39</definedName>
    <definedName name="PTUC">UC!$D$10</definedName>
    <definedName name="ITEC">Fatores!$E$22</definedName>
    <definedName name="CUC">UC!$D$13:$D$39</definedName>
    <definedName name="PTA">Atores!$D$10</definedName>
    <definedName name="FCTEC">Fatores!$E$22</definedName>
  </definedNames>
  <calcPr/>
  <extLst>
    <ext uri="GoogleSheetsCustomDataVersion1">
      <go:sheetsCustomData xmlns:go="http://customooxmlschemas.google.com/" r:id="rId9" roundtripDataSignature="AMtx7mjEcBRAu2rPTk9H5EJyeEZDvaP6E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ID#AAAAjd5thVk
Ator Médio    (2022-11-17 18:49:22)
Representa um outro sistema que  interage através de protocolos ou quando há interação humana através de terminal.</t>
      </text>
    </comment>
    <comment authorId="0" ref="B13">
      <text>
        <t xml:space="preserve">======
ID#AAAAjd5thVg
    (2022-11-17 18:49:22)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9">
      <text>
        <t xml:space="preserve">======
ID#AAAAjd5thVQ
Ator Complexo    (2022-11-17 18:49:22)
É uma pessoa que interage através de Interface
Gráfica ou página Web.</t>
      </text>
    </comment>
    <comment authorId="0" ref="B7">
      <text>
        <t xml:space="preserve">======
ID#AAAAjd5thVM
Ator Simples    (2022-11-17 18:49:22)
Representa um outro sistema com Interface definida de Programas.</t>
      </text>
    </comment>
  </commentList>
  <extLst>
    <ext uri="GoogleSheetsCustomDataVersion1">
      <go:sheetsCustomData xmlns:go="http://customooxmlschemas.google.com/" r:id="rId1" roundtripDataSignature="AMtx7mh1KHv6Xf5kWriABv7azbl5hhW1w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ID#AAAAjd5thVo
UC Médio    (2022-11-17 18:49:22)
Tem de 3 a 5 Entidades.</t>
      </text>
    </comment>
    <comment authorId="0" ref="D12">
      <text>
        <t xml:space="preserve">======
ID#AAAAjd5thVc
Fórmula para Identificar de forma automática a complexidade do UC    (2022-11-17 18:49:22)
=SE(C13&lt;4;"Simples";(SE(C13&gt;7;"Complexo";"Médio")))</t>
      </text>
    </comment>
    <comment authorId="0" ref="B9">
      <text>
        <t xml:space="preserve">======
ID#AAAAjd5thVU
UC Complexo    (2022-11-17 18:49:22)
Acima de 5 entidades.</t>
      </text>
    </comment>
    <comment authorId="0" ref="B7">
      <text>
        <t xml:space="preserve">======
ID#AAAAjd5thVY
UC Simples    (2022-11-17 18:49:22)
Tem até 3 Entidades</t>
      </text>
    </comment>
  </commentList>
  <extLst>
    <ext uri="GoogleSheetsCustomDataVersion1">
      <go:sheetsCustomData xmlns:go="http://customooxmlschemas.google.com/" r:id="rId1" roundtripDataSignature="AMtx7mjoDehMvrMeZ8IBI5wwlBf15vsxWw=="/>
    </ext>
  </extLst>
</comments>
</file>

<file path=xl/sharedStrings.xml><?xml version="1.0" encoding="utf-8"?>
<sst xmlns="http://schemas.openxmlformats.org/spreadsheetml/2006/main" count="163" uniqueCount="136">
  <si>
    <t>Estimativa de Esforço de Projeto baseado em                                                                Pontos de Caso de Uso (vs 1.1)</t>
  </si>
  <si>
    <t>Projeto:</t>
  </si>
  <si>
    <t>Plan Plan</t>
  </si>
  <si>
    <t>Responsável:</t>
  </si>
  <si>
    <t>Grupo 14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</si>
  <si>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</si>
  <si>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</si>
  <si>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</si>
  <si>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</si>
  <si>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</si>
  <si>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</si>
  <si>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</si>
  <si>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</si>
  <si>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</si>
  <si>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</si>
  <si>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</si>
  <si>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</si>
  <si>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</si>
  <si>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</si>
  <si>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</si>
  <si>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</si>
  <si>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</si>
  <si>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</si>
  <si>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</si>
  <si>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</si>
  <si>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</si>
  <si>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</si>
  <si>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</si>
  <si>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</si>
  <si>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</si>
  <si>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</si>
  <si>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</si>
  <si>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</si>
  <si>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</si>
  <si>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</si>
  <si>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</si>
  <si>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</si>
  <si>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</si>
  <si>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</si>
  <si>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</si>
  <si>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</si>
  <si>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</si>
  <si>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Administrador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</si>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</sst>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0.0"/>
    <numFmt numFmtId="167" formatCode="&quot;UC&quot;00#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164" xfId="0" applyAlignment="1" applyBorder="1" applyFont="1" applyNumberForma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readingOrder="0"/>
    </xf>
    <xf borderId="20" fillId="2" fontId="1" numFmtId="2" xfId="0" applyAlignment="1" applyBorder="1" applyFont="1" applyNumberFormat="1">
      <alignment horizontal="center"/>
    </xf>
    <xf borderId="21" fillId="0" fontId="1" numFmtId="165" xfId="0" applyAlignment="1" applyBorder="1" applyFont="1" applyNumberFormat="1">
      <alignment horizontal="center"/>
    </xf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6" xfId="0" applyAlignment="1" applyBorder="1" applyFont="1" applyNumberFormat="1">
      <alignment horizontal="center" readingOrder="0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5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6" xfId="0" applyAlignment="1" applyBorder="1" applyFont="1" applyNumberFormat="1">
      <alignment horizontal="center"/>
    </xf>
    <xf borderId="39" fillId="2" fontId="8" numFmtId="165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 readingOrder="0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Border="1" applyFont="1"/>
    <xf borderId="49" fillId="2" fontId="1" numFmtId="0" xfId="0" applyBorder="1" applyFont="1"/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6" fillId="2" fontId="1" numFmtId="167" xfId="0" applyBorder="1" applyFont="1" applyNumberFormat="1"/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46" fillId="2" fontId="1" numFmtId="0" xfId="0" applyBorder="1" applyFont="1"/>
    <xf borderId="63" fillId="2" fontId="5" numFmtId="0" xfId="0" applyBorder="1" applyFont="1"/>
    <xf borderId="64" fillId="2" fontId="5" numFmtId="0" xfId="0" applyAlignment="1" applyBorder="1" applyFont="1">
      <alignment horizontal="center"/>
    </xf>
    <xf borderId="63" fillId="2" fontId="5" numFmtId="0" xfId="0" applyAlignment="1" applyBorder="1" applyFont="1">
      <alignment horizontal="center"/>
    </xf>
    <xf borderId="65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5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6" fillId="0" fontId="3" numFmtId="0" xfId="0" applyBorder="1" applyFont="1"/>
    <xf borderId="67" fillId="3" fontId="1" numFmtId="0" xfId="0" applyBorder="1" applyFont="1"/>
    <xf borderId="68" fillId="3" fontId="1" numFmtId="0" xfId="0" applyBorder="1" applyFont="1"/>
    <xf borderId="46" fillId="4" fontId="5" numFmtId="0" xfId="0" applyAlignment="1" applyBorder="1" applyFont="1">
      <alignment horizontal="center"/>
    </xf>
    <xf borderId="69" fillId="4" fontId="5" numFmtId="0" xfId="0" applyAlignment="1" applyBorder="1" applyFont="1">
      <alignment horizontal="left"/>
    </xf>
    <xf borderId="65" fillId="2" fontId="1" numFmtId="0" xfId="0" applyAlignment="1" applyBorder="1" applyFont="1">
      <alignment horizontal="left"/>
    </xf>
    <xf borderId="40" fillId="2" fontId="10" numFmtId="0" xfId="0" applyAlignment="1" applyBorder="1" applyFont="1">
      <alignment horizontal="center"/>
    </xf>
    <xf borderId="1" fillId="2" fontId="11" numFmtId="0" xfId="0" applyBorder="1" applyFont="1"/>
    <xf borderId="70" fillId="5" fontId="12" numFmtId="0" xfId="0" applyBorder="1" applyFill="1" applyFont="1"/>
    <xf borderId="71" fillId="5" fontId="12" numFmtId="0" xfId="0" applyBorder="1" applyFont="1"/>
    <xf borderId="72" fillId="5" fontId="12" numFmtId="0" xfId="0" applyBorder="1" applyFont="1"/>
    <xf borderId="73" fillId="5" fontId="12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6" xfId="0" applyAlignment="1" applyBorder="1" applyFont="1" applyNumberFormat="1">
      <alignment horizontal="center"/>
    </xf>
    <xf borderId="74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6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25" fillId="2" fontId="1" numFmtId="166" xfId="0" applyAlignment="1" applyBorder="1" applyFont="1" applyNumberForma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5" fillId="6" fontId="12" numFmtId="0" xfId="0" applyAlignment="1" applyBorder="1" applyFill="1" applyFont="1">
      <alignment horizontal="center"/>
    </xf>
    <xf borderId="54" fillId="5" fontId="12" numFmtId="166" xfId="0" applyAlignment="1" applyBorder="1" applyFont="1" applyNumberFormat="1">
      <alignment horizontal="center"/>
    </xf>
    <xf borderId="76" fillId="5" fontId="12" numFmtId="0" xfId="0" applyBorder="1" applyFont="1"/>
    <xf borderId="76" fillId="5" fontId="13" numFmtId="0" xfId="0" applyBorder="1" applyFont="1"/>
    <xf borderId="54" fillId="5" fontId="12" numFmtId="0" xfId="0" applyAlignment="1" applyBorder="1" applyFont="1">
      <alignment horizontal="center"/>
    </xf>
    <xf borderId="54" fillId="5" fontId="12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63"/>
    <col customWidth="1" min="5" max="9" width="9.13"/>
    <col customWidth="1" min="10" max="10" width="10.5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44882.0</v>
      </c>
      <c r="E8" s="17"/>
      <c r="F8" s="13" t="s">
        <v>6</v>
      </c>
      <c r="G8" s="10"/>
      <c r="H8" s="18" t="s">
        <v>7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9"/>
      <c r="D9" s="20" t="s">
        <v>8</v>
      </c>
      <c r="E9" s="12"/>
      <c r="F9" s="12"/>
      <c r="G9" s="12"/>
      <c r="H9" s="12"/>
      <c r="I9" s="10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3"/>
      <c r="I12" s="26"/>
      <c r="J12" s="27" t="s">
        <v>11</v>
      </c>
      <c r="K12" s="27" t="s">
        <v>12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13</v>
      </c>
      <c r="C13" s="30"/>
      <c r="D13" s="31"/>
      <c r="E13" s="32">
        <v>20.0</v>
      </c>
      <c r="G13" s="29" t="s">
        <v>14</v>
      </c>
      <c r="H13" s="30"/>
      <c r="I13" s="31"/>
      <c r="J13" s="33">
        <f t="shared" ref="J13:J20" si="1">$E$13*$E$14*K13</f>
        <v>4.666666667</v>
      </c>
      <c r="K13" s="34">
        <f>dadoshistoricos!E31</f>
        <v>0.04666666667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15</v>
      </c>
      <c r="C14" s="36"/>
      <c r="D14" s="37"/>
      <c r="E14" s="38">
        <v>5.0</v>
      </c>
      <c r="G14" s="39" t="s">
        <v>16</v>
      </c>
      <c r="H14" s="40"/>
      <c r="I14" s="41"/>
      <c r="J14" s="42">
        <f t="shared" si="1"/>
        <v>16.44444444</v>
      </c>
      <c r="K14" s="43">
        <f>dadoshistoricos!F31*0.8</f>
        <v>0.1644444444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6"/>
      <c r="E15" s="1"/>
      <c r="G15" s="39" t="s">
        <v>17</v>
      </c>
      <c r="H15" s="40"/>
      <c r="I15" s="41"/>
      <c r="J15" s="42">
        <f t="shared" si="1"/>
        <v>4.111111111</v>
      </c>
      <c r="K15" s="47">
        <f>dadoshistoricos!F31*0.2</f>
        <v>0.04111111111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12"/>
      <c r="D16" s="10"/>
      <c r="G16" s="39" t="s">
        <v>18</v>
      </c>
      <c r="H16" s="40"/>
      <c r="I16" s="41"/>
      <c r="J16" s="42">
        <f t="shared" si="1"/>
        <v>6.666666667</v>
      </c>
      <c r="K16" s="47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9" t="s">
        <v>19</v>
      </c>
      <c r="H17" s="50"/>
      <c r="I17" s="51"/>
      <c r="J17" s="42">
        <f t="shared" si="1"/>
        <v>55.55555556</v>
      </c>
      <c r="K17" s="47">
        <f>dadoshistoricos!H31</f>
        <v>0.5555555556</v>
      </c>
      <c r="L17" s="1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9" t="s">
        <v>20</v>
      </c>
      <c r="H18" s="50"/>
      <c r="I18" s="51"/>
      <c r="J18" s="42">
        <f t="shared" si="1"/>
        <v>2.222222222</v>
      </c>
      <c r="K18" s="47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49" t="s">
        <v>21</v>
      </c>
      <c r="H19" s="50"/>
      <c r="I19" s="51"/>
      <c r="J19" s="42">
        <f t="shared" si="1"/>
        <v>6.777777778</v>
      </c>
      <c r="K19" s="47">
        <f>dadoshistoricos!J31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2" t="s">
        <v>22</v>
      </c>
      <c r="C20" s="52"/>
      <c r="D20" s="52"/>
      <c r="E20" s="52"/>
      <c r="F20" s="52"/>
      <c r="G20" s="49" t="s">
        <v>23</v>
      </c>
      <c r="H20" s="50"/>
      <c r="I20" s="51"/>
      <c r="J20" s="42">
        <f t="shared" si="1"/>
        <v>3.555555556</v>
      </c>
      <c r="K20" s="47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3" t="s">
        <v>24</v>
      </c>
      <c r="H21" s="36"/>
      <c r="I21" s="37"/>
      <c r="J21" s="54">
        <f>SUM(J13:J19)</f>
        <v>96.44444444</v>
      </c>
      <c r="K21" s="55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6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27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63"/>
    <col customWidth="1" min="3" max="3" width="16.63"/>
    <col customWidth="1" min="4" max="4" width="12.63"/>
    <col customWidth="1" min="5" max="5" width="9.13"/>
    <col customWidth="1" min="6" max="6" width="17.88"/>
    <col customWidth="1" min="7" max="7" width="4.63"/>
    <col customWidth="1" min="8" max="12" width="9.13"/>
    <col customWidth="1" min="13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7" t="s">
        <v>31</v>
      </c>
      <c r="C2" s="58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61" t="s">
        <v>32</v>
      </c>
      <c r="C6" s="62" t="s">
        <v>33</v>
      </c>
      <c r="D6" s="63" t="s">
        <v>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64" t="s">
        <v>35</v>
      </c>
      <c r="C7" s="65">
        <v>1.0</v>
      </c>
      <c r="D7" s="66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7" t="s">
        <v>36</v>
      </c>
      <c r="C8" s="68">
        <v>2.0</v>
      </c>
      <c r="D8" s="69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70" t="s">
        <v>37</v>
      </c>
      <c r="C9" s="71">
        <v>3.0</v>
      </c>
      <c r="D9" s="72">
        <v>2.0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73" t="s">
        <v>38</v>
      </c>
      <c r="D10" s="74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5" t="s">
        <v>39</v>
      </c>
      <c r="C13" s="75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6" t="s">
        <v>41</v>
      </c>
      <c r="C14" s="68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/>
      <c r="C16" s="68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9"/>
      <c r="C17" s="68"/>
      <c r="D17" s="1"/>
      <c r="E17" s="1"/>
      <c r="F17" s="8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1" t="s">
        <v>43</v>
      </c>
      <c r="C18" s="82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43.88"/>
    <col customWidth="1" min="3" max="3" width="16.63"/>
    <col customWidth="1" min="4" max="4" width="18.13"/>
    <col customWidth="1" min="5" max="5" width="43.13"/>
    <col customWidth="1" min="6" max="6" width="9.5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7" t="s">
        <v>44</v>
      </c>
      <c r="C2" s="58"/>
      <c r="D2" s="59"/>
      <c r="E2" s="60"/>
      <c r="F2" s="60"/>
      <c r="G2" s="60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3" t="s">
        <v>45</v>
      </c>
      <c r="C6" s="62" t="s">
        <v>33</v>
      </c>
      <c r="D6" s="84" t="s">
        <v>46</v>
      </c>
      <c r="E6" s="85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6" t="s">
        <v>35</v>
      </c>
      <c r="C7" s="87">
        <v>5.0</v>
      </c>
      <c r="D7" s="88">
        <f>COUNTIF(CUC,B7)</f>
        <v>10</v>
      </c>
      <c r="E7" s="8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7" t="s">
        <v>36</v>
      </c>
      <c r="C8" s="68">
        <v>10.0</v>
      </c>
      <c r="D8" s="66">
        <f>COUNTIF(CUC,B8)</f>
        <v>3</v>
      </c>
      <c r="E8" s="8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0" t="s">
        <v>37</v>
      </c>
      <c r="C9" s="90">
        <v>15.0</v>
      </c>
      <c r="D9" s="66">
        <f>COUNTIF(CUC,B9)</f>
        <v>1</v>
      </c>
      <c r="E9" s="8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4" t="s">
        <v>47</v>
      </c>
      <c r="D10" s="91">
        <f>(C7*D7)+(C8*D8)+(C9*D9)</f>
        <v>95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2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3" t="s">
        <v>48</v>
      </c>
      <c r="B12" s="94" t="s">
        <v>49</v>
      </c>
      <c r="C12" s="95" t="s">
        <v>50</v>
      </c>
      <c r="D12" s="94" t="s">
        <v>40</v>
      </c>
      <c r="E12" s="96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7"/>
      <c r="B13" s="98" t="s">
        <v>52</v>
      </c>
      <c r="C13" s="99">
        <v>5.0</v>
      </c>
      <c r="D13" s="65" t="str">
        <f>IF(C13&lt;4,"Simples",(IF(C13&gt;5,"Complexo","Médio")))</f>
        <v>Médio</v>
      </c>
      <c r="E13" s="100"/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7"/>
      <c r="B14" s="98" t="s">
        <v>53</v>
      </c>
      <c r="C14" s="65">
        <v>2.0</v>
      </c>
      <c r="D14" s="65" t="s">
        <v>36</v>
      </c>
      <c r="E14" s="100"/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7"/>
      <c r="B15" s="98" t="s">
        <v>54</v>
      </c>
      <c r="C15" s="99">
        <v>1.0</v>
      </c>
      <c r="D15" s="65" t="s">
        <v>37</v>
      </c>
      <c r="E15" s="100"/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7"/>
      <c r="B16" s="98" t="s">
        <v>55</v>
      </c>
      <c r="C16" s="99">
        <v>5.0</v>
      </c>
      <c r="D16" s="65" t="s">
        <v>36</v>
      </c>
      <c r="E16" s="100"/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7"/>
      <c r="B17" s="98" t="s">
        <v>56</v>
      </c>
      <c r="C17" s="65">
        <v>2.0</v>
      </c>
      <c r="D17" s="65" t="s">
        <v>35</v>
      </c>
      <c r="E17" s="100"/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7"/>
      <c r="B18" s="98" t="s">
        <v>57</v>
      </c>
      <c r="C18" s="99">
        <v>2.0</v>
      </c>
      <c r="D18" s="65" t="s">
        <v>35</v>
      </c>
      <c r="E18" s="100"/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7"/>
      <c r="B19" s="98" t="s">
        <v>58</v>
      </c>
      <c r="C19" s="99">
        <v>2.0</v>
      </c>
      <c r="D19" s="65" t="s">
        <v>35</v>
      </c>
      <c r="E19" s="100"/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7"/>
      <c r="B20" s="98" t="s">
        <v>59</v>
      </c>
      <c r="C20" s="99">
        <v>4.0</v>
      </c>
      <c r="D20" s="65" t="s">
        <v>35</v>
      </c>
      <c r="E20" s="100"/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7"/>
      <c r="B21" s="98" t="s">
        <v>60</v>
      </c>
      <c r="C21" s="99">
        <v>4.0</v>
      </c>
      <c r="D21" s="65" t="s">
        <v>35</v>
      </c>
      <c r="E21" s="100"/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7"/>
      <c r="B22" s="98" t="s">
        <v>61</v>
      </c>
      <c r="C22" s="99">
        <v>4.0</v>
      </c>
      <c r="D22" s="65" t="s">
        <v>35</v>
      </c>
      <c r="E22" s="100"/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7"/>
      <c r="B23" s="98" t="s">
        <v>62</v>
      </c>
      <c r="C23" s="99">
        <v>4.0</v>
      </c>
      <c r="D23" s="65" t="s">
        <v>35</v>
      </c>
      <c r="E23" s="100"/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7"/>
      <c r="B24" s="98" t="s">
        <v>63</v>
      </c>
      <c r="C24" s="99">
        <v>1.0</v>
      </c>
      <c r="D24" s="65" t="s">
        <v>35</v>
      </c>
      <c r="E24" s="100"/>
      <c r="F24" s="1"/>
      <c r="G24" s="1"/>
      <c r="H24" s="1"/>
      <c r="I24" s="1"/>
      <c r="J24" s="1"/>
      <c r="K24" s="1"/>
      <c r="L24" s="1"/>
      <c r="M24" s="1"/>
      <c r="N24" s="1"/>
      <c r="O24" s="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7"/>
      <c r="B25" s="98" t="s">
        <v>64</v>
      </c>
      <c r="C25" s="99">
        <v>4.0</v>
      </c>
      <c r="D25" s="65" t="s">
        <v>35</v>
      </c>
      <c r="E25" s="100"/>
      <c r="F25" s="1"/>
      <c r="G25" s="1"/>
      <c r="H25" s="1"/>
      <c r="I25" s="1"/>
      <c r="J25" s="1"/>
      <c r="K25" s="1"/>
      <c r="L25" s="1"/>
      <c r="M25" s="1"/>
      <c r="N25" s="1"/>
      <c r="O25" s="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7"/>
      <c r="B26" s="98" t="s">
        <v>65</v>
      </c>
      <c r="C26" s="99">
        <v>5.0</v>
      </c>
      <c r="D26" s="65" t="s">
        <v>35</v>
      </c>
      <c r="E26" s="100"/>
      <c r="F26" s="1"/>
      <c r="G26" s="1"/>
      <c r="H26" s="1"/>
      <c r="I26" s="1"/>
      <c r="J26" s="1"/>
      <c r="K26" s="1"/>
      <c r="L26" s="1"/>
      <c r="M26" s="1"/>
      <c r="N26" s="1"/>
      <c r="O26" s="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7"/>
      <c r="B27" s="98" t="s">
        <v>66</v>
      </c>
      <c r="C27" s="65"/>
      <c r="D27" s="65"/>
      <c r="E27" s="100"/>
      <c r="F27" s="1"/>
      <c r="G27" s="1"/>
      <c r="H27" s="1"/>
      <c r="I27" s="1"/>
      <c r="J27" s="1"/>
      <c r="K27" s="1"/>
      <c r="L27" s="1"/>
      <c r="M27" s="1"/>
      <c r="N27" s="1"/>
      <c r="O27" s="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7"/>
      <c r="B28" s="98" t="s">
        <v>67</v>
      </c>
      <c r="C28" s="65"/>
      <c r="D28" s="65"/>
      <c r="E28" s="100"/>
      <c r="F28" s="1"/>
      <c r="G28" s="1"/>
      <c r="H28" s="1"/>
      <c r="I28" s="1"/>
      <c r="J28" s="1"/>
      <c r="K28" s="1"/>
      <c r="L28" s="1"/>
      <c r="M28" s="1"/>
      <c r="N28" s="1"/>
      <c r="O28" s="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7"/>
      <c r="B29" s="100"/>
      <c r="C29" s="65"/>
      <c r="D29" s="65"/>
      <c r="E29" s="100"/>
      <c r="F29" s="1"/>
      <c r="G29" s="1"/>
      <c r="H29" s="1"/>
      <c r="I29" s="1"/>
      <c r="J29" s="1"/>
      <c r="K29" s="1"/>
      <c r="L29" s="1"/>
      <c r="M29" s="1"/>
      <c r="N29" s="1"/>
      <c r="O29" s="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7"/>
      <c r="B30" s="100"/>
      <c r="C30" s="65"/>
      <c r="D30" s="65"/>
      <c r="E30" s="100"/>
      <c r="F30" s="1"/>
      <c r="G30" s="1"/>
      <c r="H30" s="1"/>
      <c r="I30" s="1"/>
      <c r="J30" s="1"/>
      <c r="K30" s="1"/>
      <c r="L30" s="1"/>
      <c r="M30" s="1"/>
      <c r="N30" s="1"/>
      <c r="O30" s="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7"/>
      <c r="B31" s="100"/>
      <c r="C31" s="65"/>
      <c r="D31" s="65"/>
      <c r="E31" s="100"/>
      <c r="F31" s="1"/>
      <c r="G31" s="1"/>
      <c r="H31" s="1"/>
      <c r="I31" s="1"/>
      <c r="J31" s="1"/>
      <c r="K31" s="1"/>
      <c r="L31" s="1"/>
      <c r="M31" s="1"/>
      <c r="N31" s="1"/>
      <c r="O31" s="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7"/>
      <c r="B32" s="100"/>
      <c r="C32" s="65"/>
      <c r="D32" s="65"/>
      <c r="E32" s="100"/>
      <c r="F32" s="1"/>
      <c r="G32" s="1"/>
      <c r="H32" s="1"/>
      <c r="I32" s="1"/>
      <c r="J32" s="1"/>
      <c r="K32" s="1"/>
      <c r="L32" s="1"/>
      <c r="M32" s="1"/>
      <c r="N32" s="1"/>
      <c r="O32" s="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7"/>
      <c r="B33" s="100"/>
      <c r="C33" s="65"/>
      <c r="D33" s="65"/>
      <c r="E33" s="100"/>
      <c r="F33" s="1"/>
      <c r="G33" s="1"/>
      <c r="H33" s="1"/>
      <c r="I33" s="1"/>
      <c r="J33" s="1"/>
      <c r="K33" s="1"/>
      <c r="L33" s="1"/>
      <c r="M33" s="1"/>
      <c r="N33" s="1"/>
      <c r="O33" s="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7"/>
      <c r="B34" s="100"/>
      <c r="C34" s="65"/>
      <c r="D34" s="65"/>
      <c r="E34" s="100"/>
      <c r="F34" s="1"/>
      <c r="G34" s="1"/>
      <c r="H34" s="1"/>
      <c r="I34" s="1"/>
      <c r="J34" s="1"/>
      <c r="K34" s="1"/>
      <c r="L34" s="1"/>
      <c r="M34" s="1"/>
      <c r="N34" s="1"/>
      <c r="O34" s="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7"/>
      <c r="B35" s="100"/>
      <c r="C35" s="65"/>
      <c r="D35" s="65"/>
      <c r="E35" s="100"/>
      <c r="F35" s="1"/>
      <c r="G35" s="1"/>
      <c r="H35" s="1"/>
      <c r="I35" s="1"/>
      <c r="J35" s="1"/>
      <c r="K35" s="1"/>
      <c r="L35" s="1"/>
      <c r="M35" s="1"/>
      <c r="N35" s="1"/>
      <c r="O35" s="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7"/>
      <c r="B36" s="100"/>
      <c r="C36" s="65"/>
      <c r="D36" s="65"/>
      <c r="E36" s="100"/>
      <c r="F36" s="1"/>
      <c r="G36" s="1"/>
      <c r="H36" s="1"/>
      <c r="I36" s="1"/>
      <c r="J36" s="1"/>
      <c r="K36" s="1"/>
      <c r="L36" s="1"/>
      <c r="M36" s="1"/>
      <c r="N36" s="1"/>
      <c r="O36" s="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7"/>
      <c r="B37" s="100"/>
      <c r="C37" s="65"/>
      <c r="D37" s="65"/>
      <c r="E37" s="100"/>
      <c r="F37" s="1"/>
      <c r="G37" s="1"/>
      <c r="H37" s="1"/>
      <c r="I37" s="1"/>
      <c r="J37" s="1"/>
      <c r="K37" s="1"/>
      <c r="L37" s="1"/>
      <c r="M37" s="1"/>
      <c r="N37" s="1"/>
      <c r="O37" s="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7"/>
      <c r="B38" s="100"/>
      <c r="C38" s="65"/>
      <c r="D38" s="65"/>
      <c r="E38" s="100"/>
      <c r="F38" s="1"/>
      <c r="G38" s="1"/>
      <c r="H38" s="1"/>
      <c r="I38" s="1"/>
      <c r="J38" s="1"/>
      <c r="K38" s="1"/>
      <c r="L38" s="1"/>
      <c r="M38" s="1"/>
      <c r="N38" s="1"/>
      <c r="O38" s="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7"/>
      <c r="B39" s="100"/>
      <c r="C39" s="65"/>
      <c r="D39" s="65"/>
      <c r="E39" s="100"/>
      <c r="F39" s="1"/>
      <c r="G39" s="1"/>
      <c r="H39" s="1"/>
      <c r="I39" s="1"/>
      <c r="J39" s="1"/>
      <c r="K39" s="1"/>
      <c r="L39" s="1"/>
      <c r="M39" s="1"/>
      <c r="N39" s="1"/>
      <c r="O39" s="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1" t="s">
        <v>43</v>
      </c>
      <c r="B40" s="101">
        <f>SUBTOTAL(103,B13:B39)</f>
        <v>16</v>
      </c>
      <c r="C40" s="102"/>
      <c r="D40" s="103"/>
      <c r="E40" s="103"/>
      <c r="F40" s="1"/>
      <c r="G40" s="1"/>
      <c r="H40" s="1"/>
      <c r="I40" s="1"/>
      <c r="J40" s="1"/>
      <c r="K40" s="1"/>
      <c r="L40" s="1"/>
      <c r="M40" s="1"/>
      <c r="N40" s="1"/>
      <c r="O40" s="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custom" allowBlank="1" showErrorMessage="1" sqref="B13:B39">
      <formula1>AND(GTE(LEN(B13),MIN((1),(100))),LTE(LEN(B13),MAX((1),(100))))</formula1>
    </dataValidation>
    <dataValidation type="list" allowBlank="1" showErrorMessage="1" sqref="D13:D39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5"/>
    <col customWidth="1" min="4" max="4" width="5.25"/>
    <col customWidth="1" min="5" max="5" width="10.5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7" t="s">
        <v>68</v>
      </c>
      <c r="C4" s="58"/>
      <c r="D4" s="58"/>
      <c r="E4" s="5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4" t="s">
        <v>69</v>
      </c>
      <c r="C7" s="50"/>
      <c r="D7" s="50"/>
      <c r="E7" s="5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5" t="s">
        <v>48</v>
      </c>
      <c r="C8" s="106" t="s">
        <v>70</v>
      </c>
      <c r="D8" s="106" t="s">
        <v>33</v>
      </c>
      <c r="E8" s="106" t="s">
        <v>71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8" t="s">
        <v>72</v>
      </c>
      <c r="C9" s="79" t="s">
        <v>73</v>
      </c>
      <c r="D9" s="68">
        <v>2.0</v>
      </c>
      <c r="E9" s="68">
        <v>0.0</v>
      </c>
      <c r="H9" s="1"/>
      <c r="I9" s="8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68" t="s">
        <v>74</v>
      </c>
      <c r="C10" s="79" t="s">
        <v>75</v>
      </c>
      <c r="D10" s="68">
        <v>1.0</v>
      </c>
      <c r="E10" s="68">
        <v>0.0</v>
      </c>
      <c r="H10" s="1"/>
      <c r="I10" s="8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68" t="s">
        <v>76</v>
      </c>
      <c r="C11" s="79" t="s">
        <v>77</v>
      </c>
      <c r="D11" s="68">
        <v>1.0</v>
      </c>
      <c r="E11" s="68">
        <v>0.0</v>
      </c>
      <c r="H11" s="1"/>
      <c r="I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8" t="s">
        <v>78</v>
      </c>
      <c r="C12" s="79" t="s">
        <v>79</v>
      </c>
      <c r="D12" s="68">
        <v>1.0</v>
      </c>
      <c r="E12" s="68">
        <v>0.0</v>
      </c>
      <c r="H12" s="1"/>
      <c r="I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8" t="s">
        <v>80</v>
      </c>
      <c r="C13" s="79" t="s">
        <v>81</v>
      </c>
      <c r="D13" s="68">
        <v>1.0</v>
      </c>
      <c r="E13" s="68">
        <v>0.0</v>
      </c>
      <c r="H13" s="1"/>
      <c r="I13" s="8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8" t="s">
        <v>82</v>
      </c>
      <c r="C14" s="79" t="s">
        <v>83</v>
      </c>
      <c r="D14" s="68">
        <v>0.5</v>
      </c>
      <c r="E14" s="68">
        <v>0.0</v>
      </c>
      <c r="H14" s="1"/>
      <c r="I14" s="8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8" t="s">
        <v>84</v>
      </c>
      <c r="C15" s="79" t="s">
        <v>85</v>
      </c>
      <c r="D15" s="68">
        <v>0.5</v>
      </c>
      <c r="E15" s="68">
        <v>0.0</v>
      </c>
      <c r="H15" s="1"/>
      <c r="I15" s="8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8" t="s">
        <v>86</v>
      </c>
      <c r="C16" s="79" t="s">
        <v>87</v>
      </c>
      <c r="D16" s="68">
        <v>2.0</v>
      </c>
      <c r="E16" s="68">
        <v>0.0</v>
      </c>
      <c r="H16" s="1"/>
      <c r="I16" s="8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8" t="s">
        <v>88</v>
      </c>
      <c r="C17" s="79" t="s">
        <v>89</v>
      </c>
      <c r="D17" s="68">
        <v>1.0</v>
      </c>
      <c r="E17" s="68">
        <v>0.0</v>
      </c>
      <c r="H17" s="1"/>
      <c r="I17" s="8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8" t="s">
        <v>90</v>
      </c>
      <c r="C18" s="79" t="s">
        <v>91</v>
      </c>
      <c r="D18" s="68">
        <v>1.0</v>
      </c>
      <c r="E18" s="68">
        <v>0.0</v>
      </c>
      <c r="H18" s="1"/>
      <c r="I18" s="8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8" t="s">
        <v>92</v>
      </c>
      <c r="C19" s="79" t="s">
        <v>93</v>
      </c>
      <c r="D19" s="68">
        <v>1.0</v>
      </c>
      <c r="E19" s="68">
        <v>0.0</v>
      </c>
      <c r="H19" s="1"/>
      <c r="I19" s="8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8" t="s">
        <v>94</v>
      </c>
      <c r="C20" s="79" t="s">
        <v>95</v>
      </c>
      <c r="D20" s="68">
        <v>1.0</v>
      </c>
      <c r="E20" s="68">
        <v>0.0</v>
      </c>
      <c r="H20" s="1"/>
      <c r="I20" s="8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68" t="s">
        <v>96</v>
      </c>
      <c r="C21" s="79" t="s">
        <v>97</v>
      </c>
      <c r="D21" s="68">
        <v>1.0</v>
      </c>
      <c r="E21" s="68">
        <v>0.0</v>
      </c>
      <c r="H21" s="1"/>
      <c r="I21" s="8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07" t="s">
        <v>98</v>
      </c>
      <c r="C22" s="50"/>
      <c r="D22" s="51"/>
      <c r="E22" s="108">
        <f>0.6+(0.01*SUM(D9*E9,D10*E10,D11*E11,D12*E12,D13*E13,D14*E14,D15*E15,D16*E16,D17*E17,D18*E18,D19*E19,D20*E20,D21*E21))</f>
        <v>0.6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4" t="s">
        <v>99</v>
      </c>
      <c r="C26" s="50"/>
      <c r="D26" s="50"/>
      <c r="E26" s="109"/>
      <c r="F26" s="110"/>
      <c r="G26" s="111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2" t="s">
        <v>48</v>
      </c>
      <c r="C27" s="113" t="s">
        <v>70</v>
      </c>
      <c r="D27" s="40"/>
      <c r="E27" s="41"/>
      <c r="F27" s="112" t="s">
        <v>33</v>
      </c>
      <c r="G27" s="112" t="s">
        <v>71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8" t="s">
        <v>100</v>
      </c>
      <c r="C28" s="114" t="s">
        <v>101</v>
      </c>
      <c r="D28" s="50"/>
      <c r="E28" s="51"/>
      <c r="F28" s="68">
        <v>1.5</v>
      </c>
      <c r="G28" s="68">
        <v>0.0</v>
      </c>
      <c r="H28" s="1"/>
      <c r="I28" s="8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8" t="s">
        <v>102</v>
      </c>
      <c r="C29" s="114" t="s">
        <v>103</v>
      </c>
      <c r="D29" s="50"/>
      <c r="E29" s="51"/>
      <c r="F29" s="68">
        <v>0.5</v>
      </c>
      <c r="G29" s="68">
        <v>0.0</v>
      </c>
      <c r="H29" s="1"/>
      <c r="I29" s="8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8" t="s">
        <v>104</v>
      </c>
      <c r="C30" s="114" t="s">
        <v>105</v>
      </c>
      <c r="D30" s="50"/>
      <c r="E30" s="51"/>
      <c r="F30" s="68">
        <v>1.0</v>
      </c>
      <c r="G30" s="68">
        <v>0.0</v>
      </c>
      <c r="H30" s="1"/>
      <c r="I30" s="8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8" t="s">
        <v>106</v>
      </c>
      <c r="C31" s="114" t="s">
        <v>107</v>
      </c>
      <c r="D31" s="50"/>
      <c r="E31" s="51"/>
      <c r="F31" s="68">
        <v>0.5</v>
      </c>
      <c r="G31" s="68">
        <v>0.0</v>
      </c>
      <c r="H31" s="1"/>
      <c r="I31" s="8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8" t="s">
        <v>108</v>
      </c>
      <c r="C32" s="114" t="s">
        <v>109</v>
      </c>
      <c r="D32" s="50"/>
      <c r="E32" s="51"/>
      <c r="F32" s="68">
        <v>1.0</v>
      </c>
      <c r="G32" s="68">
        <v>0.0</v>
      </c>
      <c r="H32" s="1"/>
      <c r="I32" s="8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8" t="s">
        <v>110</v>
      </c>
      <c r="C33" s="114" t="s">
        <v>111</v>
      </c>
      <c r="D33" s="50"/>
      <c r="E33" s="51"/>
      <c r="F33" s="68">
        <v>2.0</v>
      </c>
      <c r="G33" s="68">
        <v>0.0</v>
      </c>
      <c r="H33" s="1"/>
      <c r="I33" s="8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8" t="s">
        <v>112</v>
      </c>
      <c r="C34" s="114" t="s">
        <v>113</v>
      </c>
      <c r="D34" s="50"/>
      <c r="E34" s="51"/>
      <c r="F34" s="68">
        <v>-1.0</v>
      </c>
      <c r="G34" s="68">
        <v>0.0</v>
      </c>
      <c r="H34" s="1"/>
      <c r="I34" s="8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68" t="s">
        <v>114</v>
      </c>
      <c r="C35" s="114" t="s">
        <v>115</v>
      </c>
      <c r="D35" s="50"/>
      <c r="E35" s="51"/>
      <c r="F35" s="68">
        <v>-1.0</v>
      </c>
      <c r="G35" s="68">
        <v>0.0</v>
      </c>
      <c r="H35" s="1"/>
      <c r="I35" s="8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07" t="s">
        <v>116</v>
      </c>
      <c r="C36" s="50"/>
      <c r="D36" s="50"/>
      <c r="E36" s="50"/>
      <c r="F36" s="51"/>
      <c r="G36" s="75">
        <f>1.4+(-0.03*SUM(F28*G28,F29*G29,F30*G30,F31*G31,F32*G32,F33*G33,F34*G34,F35*G35))</f>
        <v>1.4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5.0"/>
    <col customWidth="1" min="5" max="5" width="14.25"/>
    <col customWidth="1" min="6" max="6" width="20.5"/>
    <col customWidth="1" min="7" max="7" width="16.63"/>
    <col customWidth="1" min="8" max="8" width="20.63"/>
    <col customWidth="1" min="9" max="32" width="11.5"/>
  </cols>
  <sheetData>
    <row r="1" ht="12.75" customHeight="1">
      <c r="A1" s="1"/>
      <c r="B1" s="115" t="s">
        <v>117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1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17" t="s">
        <v>118</v>
      </c>
      <c r="C5" s="118" t="s">
        <v>119</v>
      </c>
      <c r="D5" s="118" t="s">
        <v>120</v>
      </c>
      <c r="E5" s="119" t="s">
        <v>121</v>
      </c>
      <c r="F5" s="119" t="s">
        <v>122</v>
      </c>
      <c r="G5" s="119" t="s">
        <v>123</v>
      </c>
      <c r="H5" s="119" t="s">
        <v>124</v>
      </c>
      <c r="I5" s="119" t="s">
        <v>125</v>
      </c>
      <c r="J5" s="119" t="s">
        <v>126</v>
      </c>
      <c r="K5" s="119" t="s">
        <v>127</v>
      </c>
      <c r="L5" s="120" t="s">
        <v>128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21" t="s">
        <v>129</v>
      </c>
      <c r="C6" s="87">
        <v>190.0</v>
      </c>
      <c r="D6" s="68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21" t="s">
        <v>130</v>
      </c>
      <c r="C7" s="68">
        <v>130.0</v>
      </c>
      <c r="D7" s="68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21" t="s">
        <v>131</v>
      </c>
      <c r="C8" s="68">
        <v>140.0</v>
      </c>
      <c r="D8" s="68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21" t="s">
        <v>132</v>
      </c>
      <c r="C9" s="68">
        <v>125.0</v>
      </c>
      <c r="D9" s="68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6"/>
      <c r="C10" s="68"/>
      <c r="D10" s="68"/>
      <c r="E10" s="124"/>
      <c r="F10" s="124"/>
      <c r="G10" s="124"/>
      <c r="H10" s="124"/>
      <c r="I10" s="124"/>
      <c r="J10" s="124"/>
      <c r="K10" s="124"/>
      <c r="L10" s="12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6"/>
      <c r="C11" s="68"/>
      <c r="D11" s="68"/>
      <c r="E11" s="124"/>
      <c r="F11" s="124"/>
      <c r="G11" s="124"/>
      <c r="H11" s="124"/>
      <c r="I11" s="124"/>
      <c r="J11" s="124"/>
      <c r="K11" s="124"/>
      <c r="L11" s="12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6"/>
      <c r="C12" s="68"/>
      <c r="D12" s="68"/>
      <c r="E12" s="124"/>
      <c r="F12" s="124"/>
      <c r="G12" s="124"/>
      <c r="H12" s="124"/>
      <c r="I12" s="124"/>
      <c r="J12" s="124"/>
      <c r="K12" s="124"/>
      <c r="L12" s="1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6"/>
      <c r="C13" s="68"/>
      <c r="D13" s="68"/>
      <c r="E13" s="124"/>
      <c r="F13" s="124"/>
      <c r="G13" s="124"/>
      <c r="H13" s="124"/>
      <c r="I13" s="124"/>
      <c r="J13" s="124"/>
      <c r="K13" s="124"/>
      <c r="L13" s="1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6"/>
      <c r="C14" s="68"/>
      <c r="D14" s="68"/>
      <c r="E14" s="124"/>
      <c r="F14" s="124"/>
      <c r="G14" s="124"/>
      <c r="H14" s="124"/>
      <c r="I14" s="124"/>
      <c r="J14" s="124"/>
      <c r="K14" s="124"/>
      <c r="L14" s="1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6"/>
      <c r="C15" s="68"/>
      <c r="D15" s="68"/>
      <c r="E15" s="124"/>
      <c r="F15" s="124"/>
      <c r="G15" s="124"/>
      <c r="H15" s="124"/>
      <c r="I15" s="124"/>
      <c r="J15" s="124"/>
      <c r="K15" s="124"/>
      <c r="L15" s="1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6"/>
      <c r="C16" s="68"/>
      <c r="D16" s="68"/>
      <c r="E16" s="124"/>
      <c r="F16" s="124"/>
      <c r="G16" s="124"/>
      <c r="H16" s="124"/>
      <c r="I16" s="124"/>
      <c r="J16" s="124"/>
      <c r="K16" s="124"/>
      <c r="L16" s="1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6"/>
      <c r="C17" s="68"/>
      <c r="D17" s="68"/>
      <c r="E17" s="124"/>
      <c r="F17" s="124"/>
      <c r="G17" s="124"/>
      <c r="H17" s="124"/>
      <c r="I17" s="124"/>
      <c r="J17" s="124"/>
      <c r="K17" s="124"/>
      <c r="L17" s="1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6"/>
      <c r="C18" s="68"/>
      <c r="D18" s="68"/>
      <c r="E18" s="124"/>
      <c r="F18" s="124"/>
      <c r="G18" s="124"/>
      <c r="H18" s="124"/>
      <c r="I18" s="124"/>
      <c r="J18" s="124"/>
      <c r="K18" s="124"/>
      <c r="L18" s="1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6"/>
      <c r="C19" s="68"/>
      <c r="D19" s="68"/>
      <c r="E19" s="124"/>
      <c r="F19" s="124"/>
      <c r="G19" s="124"/>
      <c r="H19" s="124"/>
      <c r="I19" s="124"/>
      <c r="J19" s="124"/>
      <c r="K19" s="124"/>
      <c r="L19" s="1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6"/>
      <c r="C20" s="68"/>
      <c r="D20" s="68"/>
      <c r="E20" s="124"/>
      <c r="F20" s="124"/>
      <c r="G20" s="124"/>
      <c r="H20" s="124"/>
      <c r="I20" s="124"/>
      <c r="J20" s="124"/>
      <c r="K20" s="124"/>
      <c r="L20" s="1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6"/>
      <c r="C21" s="68"/>
      <c r="D21" s="68"/>
      <c r="E21" s="124"/>
      <c r="F21" s="124"/>
      <c r="G21" s="124"/>
      <c r="H21" s="124"/>
      <c r="I21" s="124"/>
      <c r="J21" s="124"/>
      <c r="K21" s="124"/>
      <c r="L21" s="1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6"/>
      <c r="C22" s="68"/>
      <c r="D22" s="68"/>
      <c r="E22" s="124"/>
      <c r="F22" s="124"/>
      <c r="G22" s="124"/>
      <c r="H22" s="124"/>
      <c r="I22" s="124"/>
      <c r="J22" s="124"/>
      <c r="K22" s="124"/>
      <c r="L22" s="1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6"/>
      <c r="C23" s="68"/>
      <c r="D23" s="68"/>
      <c r="E23" s="124"/>
      <c r="F23" s="124"/>
      <c r="G23" s="124"/>
      <c r="H23" s="124"/>
      <c r="I23" s="124"/>
      <c r="J23" s="124"/>
      <c r="K23" s="124"/>
      <c r="L23" s="1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6"/>
      <c r="C24" s="68"/>
      <c r="D24" s="68"/>
      <c r="E24" s="124"/>
      <c r="F24" s="124"/>
      <c r="G24" s="124"/>
      <c r="H24" s="124"/>
      <c r="I24" s="124"/>
      <c r="J24" s="124"/>
      <c r="K24" s="124"/>
      <c r="L24" s="1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6"/>
      <c r="C25" s="68"/>
      <c r="D25" s="68"/>
      <c r="E25" s="124"/>
      <c r="F25" s="124"/>
      <c r="G25" s="124"/>
      <c r="H25" s="124"/>
      <c r="I25" s="124"/>
      <c r="J25" s="124"/>
      <c r="K25" s="124"/>
      <c r="L25" s="1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6"/>
      <c r="C26" s="68"/>
      <c r="D26" s="68"/>
      <c r="E26" s="124"/>
      <c r="F26" s="124"/>
      <c r="G26" s="124"/>
      <c r="H26" s="124"/>
      <c r="I26" s="124"/>
      <c r="J26" s="124"/>
      <c r="K26" s="124"/>
      <c r="L26" s="1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6"/>
      <c r="C27" s="68"/>
      <c r="D27" s="68"/>
      <c r="E27" s="124"/>
      <c r="F27" s="124"/>
      <c r="G27" s="124"/>
      <c r="H27" s="124"/>
      <c r="I27" s="124"/>
      <c r="J27" s="124"/>
      <c r="K27" s="124"/>
      <c r="L27" s="1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28"/>
      <c r="C28" s="71"/>
      <c r="D28" s="71"/>
      <c r="E28" s="129"/>
      <c r="F28" s="129"/>
      <c r="G28" s="129"/>
      <c r="H28" s="129"/>
      <c r="I28" s="129"/>
      <c r="J28" s="129"/>
      <c r="K28" s="129"/>
      <c r="L28" s="13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61" t="s">
        <v>133</v>
      </c>
      <c r="C29" s="131"/>
      <c r="D29" s="131">
        <f t="shared" ref="D29:K29" si="3">SUM(D6:D28)</f>
        <v>1800</v>
      </c>
      <c r="E29" s="131">
        <f t="shared" si="3"/>
        <v>84</v>
      </c>
      <c r="F29" s="131">
        <f t="shared" si="3"/>
        <v>370</v>
      </c>
      <c r="G29" s="131">
        <f t="shared" si="3"/>
        <v>120</v>
      </c>
      <c r="H29" s="131">
        <f t="shared" si="3"/>
        <v>1000</v>
      </c>
      <c r="I29" s="131">
        <f t="shared" si="3"/>
        <v>40</v>
      </c>
      <c r="J29" s="131">
        <f t="shared" si="3"/>
        <v>122</v>
      </c>
      <c r="K29" s="131">
        <f t="shared" si="3"/>
        <v>64</v>
      </c>
      <c r="L29" s="13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3" t="s">
        <v>134</v>
      </c>
      <c r="K30" s="24"/>
      <c r="L30" s="134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5" t="s">
        <v>135</v>
      </c>
      <c r="C31" s="136"/>
      <c r="D31" s="137"/>
      <c r="E31" s="138">
        <f t="shared" ref="E31:K31" si="4">(E29*1)/$D$29</f>
        <v>0.04666666667</v>
      </c>
      <c r="F31" s="138">
        <f t="shared" si="4"/>
        <v>0.2055555556</v>
      </c>
      <c r="G31" s="138">
        <f t="shared" si="4"/>
        <v>0.06666666667</v>
      </c>
      <c r="H31" s="138">
        <f t="shared" si="4"/>
        <v>0.5555555556</v>
      </c>
      <c r="I31" s="138">
        <f t="shared" si="4"/>
        <v>0.02222222222</v>
      </c>
      <c r="J31" s="138">
        <f t="shared" si="4"/>
        <v>0.06777777778</v>
      </c>
      <c r="K31" s="138">
        <f t="shared" si="4"/>
        <v>0.03555555556</v>
      </c>
      <c r="L31" s="139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