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135" windowWidth="15600" windowHeight="9795" activeTab="2"/>
  </bookViews>
  <sheets>
    <sheet name="tesoreria" sheetId="1" r:id="rId1"/>
    <sheet name="perdidas y ganancias" sheetId="2" r:id="rId2"/>
    <sheet name="balance" sheetId="3" r:id="rId3"/>
    <sheet name="ratios" sheetId="4" r:id="rId4"/>
  </sheets>
  <calcPr calcId="152511"/>
</workbook>
</file>

<file path=xl/calcChain.xml><?xml version="1.0" encoding="utf-8"?>
<calcChain xmlns="http://schemas.openxmlformats.org/spreadsheetml/2006/main">
  <c r="C39" i="2" l="1"/>
  <c r="K29" i="2"/>
  <c r="O6" i="2"/>
  <c r="T15" i="1"/>
  <c r="P14" i="1"/>
  <c r="P24" i="1"/>
  <c r="P21" i="1"/>
  <c r="W38" i="1"/>
  <c r="AA43" i="1"/>
  <c r="D4" i="3"/>
  <c r="P16" i="1" l="1"/>
  <c r="F11" i="2" l="1"/>
  <c r="D28" i="1" l="1"/>
  <c r="I8" i="3" l="1"/>
  <c r="D10" i="3"/>
  <c r="N36" i="1" l="1"/>
  <c r="N35" i="1"/>
  <c r="D7" i="1"/>
  <c r="D8" i="1"/>
  <c r="D29" i="1" s="1"/>
  <c r="D30" i="1" s="1"/>
  <c r="D16" i="3" l="1"/>
  <c r="I11" i="3"/>
  <c r="I4" i="3"/>
  <c r="Z45" i="1"/>
  <c r="W45" i="1"/>
  <c r="S4" i="1"/>
  <c r="K34" i="2"/>
  <c r="F17" i="2"/>
  <c r="K37" i="2" l="1"/>
  <c r="I16" i="3"/>
  <c r="F19" i="2"/>
  <c r="G27" i="1" l="1"/>
  <c r="Y36" i="1"/>
  <c r="X36" i="1"/>
  <c r="W36" i="1"/>
  <c r="Z37" i="1" s="1"/>
  <c r="V36" i="1"/>
  <c r="U36" i="1"/>
  <c r="T36" i="1"/>
  <c r="S36" i="1"/>
  <c r="S35" i="1"/>
  <c r="R36" i="1"/>
  <c r="Q36" i="1"/>
  <c r="P36" i="1"/>
  <c r="O36" i="1"/>
  <c r="O35" i="1"/>
  <c r="T37" i="1" l="1"/>
  <c r="Q37" i="1"/>
  <c r="M28" i="1"/>
  <c r="K28" i="1"/>
  <c r="O28" i="1"/>
  <c r="O29" i="1" s="1"/>
  <c r="N28" i="1"/>
  <c r="N29" i="1" s="1"/>
  <c r="L28" i="1"/>
  <c r="I28" i="1"/>
  <c r="H28" i="1"/>
  <c r="J28" i="1"/>
  <c r="G28" i="1"/>
  <c r="F28" i="1"/>
  <c r="E28" i="1"/>
  <c r="T45" i="1" l="1"/>
  <c r="Q45" i="1"/>
  <c r="W37" i="1"/>
  <c r="O7" i="1" l="1"/>
  <c r="N7" i="1"/>
  <c r="M7" i="1"/>
  <c r="M8" i="1" s="1"/>
  <c r="M29" i="1" s="1"/>
  <c r="L7" i="1"/>
  <c r="L8" i="1" s="1"/>
  <c r="L29" i="1" s="1"/>
  <c r="K7" i="1"/>
  <c r="K8" i="1" s="1"/>
  <c r="K29" i="1" s="1"/>
  <c r="J7" i="1"/>
  <c r="J8" i="1" s="1"/>
  <c r="J29" i="1" s="1"/>
  <c r="I7" i="1"/>
  <c r="I8" i="1" s="1"/>
  <c r="I29" i="1" s="1"/>
  <c r="H7" i="1"/>
  <c r="H8" i="1" s="1"/>
  <c r="H29" i="1" s="1"/>
  <c r="G7" i="1"/>
  <c r="G8" i="1" s="1"/>
  <c r="G29" i="1" s="1"/>
  <c r="F7" i="1"/>
  <c r="F8" i="1" s="1"/>
  <c r="F29" i="1" s="1"/>
  <c r="E7" i="1"/>
  <c r="E8" i="1" l="1"/>
  <c r="E29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</calcChain>
</file>

<file path=xl/sharedStrings.xml><?xml version="1.0" encoding="utf-8"?>
<sst xmlns="http://schemas.openxmlformats.org/spreadsheetml/2006/main" count="207" uniqueCount="157">
  <si>
    <t>ENTRADAS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</si>
  <si>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</si>
  <si>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</si>
  <si>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</si>
  <si>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</si>
  <si>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</si>
  <si>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</si>
  <si>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</si>
  <si>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</si>
  <si>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</si>
  <si>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</si>
  <si>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</si>
  <si>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</si>
  <si>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Aportaciones de  los socios</t>
  </si>
  <si>
    <t>Prestamos solicitados</t>
  </si>
  <si>
    <t>Ventas</t>
  </si>
  <si>
    <t>IVA Repercutido</t>
  </si>
  <si>
    <t>TOTAL ENTRADAS</t>
  </si>
  <si>
    <t>SALIDAS</t>
  </si>
  <si>
    <t>Compra activo fijo</t>
  </si>
  <si>
    <t>Compra proveedores</t>
  </si>
  <si>
    <t>Fianza</t>
  </si>
  <si>
    <t>Alquiler</t>
  </si>
  <si>
    <t>Seguros</t>
  </si>
  <si>
    <t>Devolucion de prestamos</t>
  </si>
  <si>
    <t>Devolucion de interes</t>
  </si>
  <si>
    <t>Sueldos</t>
  </si>
  <si>
    <t>Cotizacion de la Seg. Soc.</t>
  </si>
  <si>
    <t xml:space="preserve">Suministros: </t>
  </si>
  <si>
    <t>Agua</t>
  </si>
  <si>
    <t>Luz</t>
  </si>
  <si>
    <t>Telefono</t>
  </si>
  <si>
    <t>IRPF</t>
  </si>
  <si>
    <t>Publicidad</t>
  </si>
  <si>
    <t>Liquidacion Iva</t>
  </si>
  <si>
    <t>Obras</t>
  </si>
  <si>
    <t>IVA Soportado</t>
  </si>
  <si>
    <t>TOTAL SALIDA</t>
  </si>
  <si>
    <t>ENTRADAS-SALIDAS</t>
  </si>
  <si>
    <t>SALDO ACUMULADO</t>
  </si>
  <si>
    <t>Mes</t>
  </si>
  <si>
    <t>PRECIO SIN IVA</t>
  </si>
  <si>
    <t>IVA</t>
  </si>
  <si>
    <t>PRECIO CON IVA</t>
  </si>
  <si>
    <t>Enero a diciembre</t>
  </si>
  <si>
    <t xml:space="preserve">cada mes </t>
  </si>
  <si>
    <t>Suministros</t>
  </si>
  <si>
    <t>Enero a mayo/sept a dic</t>
  </si>
  <si>
    <t>Junio a agosto</t>
  </si>
  <si>
    <t>Enero a mayo</t>
  </si>
  <si>
    <t>Julio a septiembre</t>
  </si>
  <si>
    <t>Octubre a Diciembre</t>
  </si>
  <si>
    <t>LIQUIDACION IVA</t>
  </si>
  <si>
    <t>Maria Garcia</t>
  </si>
  <si>
    <t>Antonio Nuñez</t>
  </si>
  <si>
    <t>Cristian Nuñez</t>
  </si>
  <si>
    <t>CUENTA DE PÉRDIDAS Y GANANCIAS</t>
  </si>
  <si>
    <t xml:space="preserve">AÑO </t>
  </si>
  <si>
    <t>1. Importe neto de la cifra de negocios</t>
  </si>
  <si>
    <t>2. Variación de existencias de productos terminados y en curso de fabricación</t>
  </si>
  <si>
    <t>3. Trabajos realizados por la empresa para su activo</t>
  </si>
  <si>
    <t>4. Aprovisionamiento</t>
  </si>
  <si>
    <t>5. Gastos de personal</t>
  </si>
  <si>
    <t>7. Otros gastos de explotación</t>
  </si>
  <si>
    <t>8. Amortización del inmovilizado</t>
  </si>
  <si>
    <t>9. Deterioro y resultado por enajenación del inmovilizado</t>
  </si>
  <si>
    <t>10. Otros resultados</t>
  </si>
  <si>
    <t xml:space="preserve">A) RESULTADO DE EXPLOTACIÓN </t>
  </si>
  <si>
    <t>11. Ingresos financieros</t>
  </si>
  <si>
    <t>12. Gastos financieros</t>
  </si>
  <si>
    <t>13. Diferencias de cambio</t>
  </si>
  <si>
    <t>14. Otros ingresos y gastos de carácter financiero</t>
  </si>
  <si>
    <t xml:space="preserve">B) RESULTADO FINANCIERO </t>
  </si>
  <si>
    <t>C) RESULTADO ANTES DE IMPUESTO (A+B)</t>
  </si>
  <si>
    <t>15. Impuesto sobre beneficio (20% del resultado antes de imp)</t>
  </si>
  <si>
    <t xml:space="preserve"> RESULTADO DEL EJERCICIO (BDI)</t>
  </si>
  <si>
    <t>CUADRO DE AMORTIZACION</t>
  </si>
  <si>
    <t>Elementos de transporte</t>
  </si>
  <si>
    <t>Precio con iva</t>
  </si>
  <si>
    <t>Precio adquisicion</t>
  </si>
  <si>
    <t>%</t>
  </si>
  <si>
    <t>Total con el%</t>
  </si>
  <si>
    <t>Total</t>
  </si>
  <si>
    <t xml:space="preserve">Equipo de traccion </t>
  </si>
  <si>
    <t>Elem. Transp externo</t>
  </si>
  <si>
    <t>Mobiliario</t>
  </si>
  <si>
    <t>Utiles y herramientas</t>
  </si>
  <si>
    <t>Sistemas y programas</t>
  </si>
  <si>
    <t>Programas informaticos</t>
  </si>
  <si>
    <t>EPI</t>
  </si>
  <si>
    <t>Resultado total</t>
  </si>
  <si>
    <t>TOTAL VENTAS</t>
  </si>
  <si>
    <t>(SS Y SUELDO BRUTO)</t>
  </si>
  <si>
    <t>Publi,Seg,Sum</t>
  </si>
  <si>
    <t>2.699.50</t>
  </si>
  <si>
    <t>BALANCE DE SITUACION</t>
  </si>
  <si>
    <t>ACTIVO</t>
  </si>
  <si>
    <t>PASIVO</t>
  </si>
  <si>
    <t>Capital social</t>
  </si>
  <si>
    <t>Resultado del ejercicio</t>
  </si>
  <si>
    <t>Inversiones mobiliarias</t>
  </si>
  <si>
    <t>Existencias</t>
  </si>
  <si>
    <t>-</t>
  </si>
  <si>
    <t>Efectivo</t>
  </si>
  <si>
    <t>TOTAL</t>
  </si>
  <si>
    <t>Inmobilizado intangible = programas informaticos</t>
  </si>
  <si>
    <t>Inmovilizado material= todo lo que queda cuadro amortizacion</t>
  </si>
  <si>
    <t>Prestamo c/p</t>
  </si>
  <si>
    <t>Org. S.S. acreedores</t>
  </si>
  <si>
    <t>H.p acreedora IVA</t>
  </si>
  <si>
    <t>H.P Acreedora retenciones</t>
  </si>
  <si>
    <t>Acreedores por prest. Serv.</t>
  </si>
  <si>
    <t>PATRIMONIO NETO</t>
  </si>
  <si>
    <t>PASIVO NO CORRIENTE</t>
  </si>
  <si>
    <t>PASIVO CORRIENTE</t>
  </si>
  <si>
    <t>ACTIVO NO CORRIENTE</t>
  </si>
  <si>
    <t>ACTIVO CORRIENTE</t>
  </si>
  <si>
    <t>Gastos constitucion</t>
  </si>
  <si>
    <t>Dominio</t>
  </si>
  <si>
    <t>enero</t>
  </si>
  <si>
    <t>Anticipo para inmov materiales</t>
  </si>
  <si>
    <t>RATIOS</t>
  </si>
  <si>
    <t>FÓRMULA</t>
  </si>
  <si>
    <t>RESULTADO</t>
  </si>
  <si>
    <t>Rentabilidad económica (RE)</t>
  </si>
  <si>
    <t>RE = (BAI (Bº antes de impuestos) / Activo total) x 100</t>
  </si>
  <si>
    <t>Rentabilidad financiera (RF)</t>
  </si>
  <si>
    <t>RF = (BDI (Bº después de impuestos) / recursos propios) x 100</t>
  </si>
  <si>
    <t>Ratio de liquidez (RL)</t>
  </si>
  <si>
    <t>RL = activo corriente / pasivo corriente</t>
  </si>
  <si>
    <t>Ratio de tesorería (RT)</t>
  </si>
  <si>
    <t>RT= (disponible + realizable) / pasivo corriente</t>
  </si>
  <si>
    <t>Ratio de disponiblidad (RD)</t>
  </si>
  <si>
    <t>RD = disponible / exigible a corto plazo</t>
  </si>
  <si>
    <t>Ratio de garantía estructural (RGE)</t>
  </si>
  <si>
    <t>RGE = activo real / exigible total</t>
  </si>
  <si>
    <t>Ratio de endeudamiento financiero (REF)</t>
  </si>
  <si>
    <t>REF= exigible total / pasivo total</t>
  </si>
  <si>
    <t>Ratio de autonomía financiera (RAF)</t>
  </si>
  <si>
    <t>RAF = recursos propios / exsigible total</t>
  </si>
  <si>
    <t>Fondo de maniobra (FM)</t>
  </si>
  <si>
    <t>FM = activo corriente - pasivo corriente</t>
  </si>
  <si>
    <t>Inmovilizado intangible</t>
  </si>
  <si>
    <t>inmovilizado material</t>
  </si>
  <si>
    <t>Amortizacion de inmovilizado</t>
  </si>
  <si>
    <t>CONTABILIZADO</t>
  </si>
  <si>
    <t>S.S.= 375,05</t>
  </si>
  <si>
    <t>total ventas</t>
  </si>
  <si>
    <t>devolucion intereses</t>
  </si>
  <si>
    <t xml:space="preserve">gastos constitucion </t>
  </si>
  <si>
    <t>suma sumin</t>
  </si>
  <si>
    <t>suma public</t>
  </si>
  <si>
    <t>suma seguro</t>
  </si>
  <si>
    <t>suma segur,sumin,public</t>
  </si>
  <si>
    <t>Sueldo bruto de E,F,M,A,M,J,A,S,O,N = 834,31 (x10)=</t>
  </si>
  <si>
    <t>Sueldo bruto de J y D=1628,62 (x2meses) =</t>
  </si>
  <si>
    <t>(x12)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</si>
</sst>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_-* #,##0\ [$€-C0A]_-;\-* #,##0\ [$€-C0A]_-;_-* &quot;-&quot;??\ [$€-C0A]_-;_-@_-"/>
    <numFmt numFmtId="166" formatCode="_-* #,##0\ &quot;€&quot;_-;\-* #,##0\ &quot;€&quot;_-;_-* &quot;-&quot;??\ &quot;€&quot;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66CE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63377788628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n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8" tint="0.39997558519241921"/>
      </left>
      <right style="thick">
        <color theme="8" tint="0.39997558519241921"/>
      </right>
      <top style="thick">
        <color theme="0"/>
      </top>
      <bottom/>
      <diagonal/>
    </border>
    <border>
      <left style="thin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8" tint="0.39997558519241921"/>
      </left>
      <right/>
      <top style="thick">
        <color theme="0"/>
      </top>
      <bottom/>
      <diagonal/>
    </border>
    <border>
      <left/>
      <right style="thin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 tint="0.39997558519241921"/>
      </bottom>
      <diagonal/>
    </border>
    <border>
      <left style="thick">
        <color theme="8" tint="0.39997558519241921"/>
      </left>
      <right style="thin">
        <color indexed="64"/>
      </right>
      <top style="thick">
        <color theme="8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8" tint="0.39997558519241921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ck">
        <color theme="8" tint="0.39997558519241921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ck">
        <color theme="8" tint="0.39997558519241921"/>
      </top>
      <bottom style="thin">
        <color indexed="64"/>
      </bottom>
      <diagonal/>
    </border>
    <border>
      <left style="thick">
        <color theme="0"/>
      </left>
      <right/>
      <top style="thick">
        <color theme="8" tint="0.39997558519241921"/>
      </top>
      <bottom/>
      <diagonal/>
    </border>
    <border>
      <left/>
      <right/>
      <top style="thick">
        <color theme="8" tint="0.39997558519241921"/>
      </top>
      <bottom/>
      <diagonal/>
    </border>
    <border>
      <left/>
      <right style="thick">
        <color theme="0"/>
      </right>
      <top style="thick">
        <color theme="8" tint="0.39997558519241921"/>
      </top>
      <bottom/>
      <diagonal/>
    </border>
    <border>
      <left/>
      <right style="thick">
        <color theme="8" tint="0.39997558519241921"/>
      </right>
      <top style="thick">
        <color theme="8" tint="0.39997558519241921"/>
      </top>
      <bottom/>
      <diagonal/>
    </border>
    <border>
      <left style="thick">
        <color theme="8" tint="0.39997558519241921"/>
      </left>
      <right style="thin">
        <color indexed="64"/>
      </right>
      <top style="thin">
        <color indexed="64"/>
      </top>
      <bottom style="thick">
        <color theme="8" tint="0.39997558519241921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ck">
        <color theme="8" tint="0.39997558519241921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thick">
        <color theme="8" tint="0.39997558519241921"/>
      </bottom>
      <diagonal/>
    </border>
    <border>
      <left style="thick">
        <color theme="0"/>
      </left>
      <right/>
      <top/>
      <bottom style="thick">
        <color theme="8" tint="0.39997558519241921"/>
      </bottom>
      <diagonal/>
    </border>
    <border>
      <left/>
      <right/>
      <top/>
      <bottom style="thick">
        <color theme="8" tint="0.39997558519241921"/>
      </bottom>
      <diagonal/>
    </border>
    <border>
      <left/>
      <right style="thick">
        <color theme="0"/>
      </right>
      <top/>
      <bottom style="thick">
        <color theme="8" tint="0.39997558519241921"/>
      </bottom>
      <diagonal/>
    </border>
    <border>
      <left/>
      <right style="thick">
        <color theme="8" tint="0.39997558519241921"/>
      </right>
      <top/>
      <bottom style="thick">
        <color theme="8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4" tint="-0.499984740745262"/>
      </right>
      <top style="thin">
        <color indexed="64"/>
      </top>
      <bottom style="double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 style="double">
        <color theme="4" tint="-0.499984740745262"/>
      </bottom>
      <diagonal/>
    </border>
    <border>
      <left style="thin">
        <color theme="4" tint="-0.499984740745262"/>
      </left>
      <right style="thin">
        <color indexed="64"/>
      </right>
      <top style="thin">
        <color indexed="64"/>
      </top>
      <bottom style="double">
        <color theme="4" tint="-0.499984740745262"/>
      </bottom>
      <diagonal/>
    </border>
    <border>
      <left style="thin">
        <color indexed="64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2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" fillId="3" borderId="17" xfId="0" applyFont="1" applyFill="1" applyBorder="1"/>
    <xf numFmtId="0" fontId="1" fillId="3" borderId="26" xfId="0" applyFont="1" applyFill="1" applyBorder="1"/>
    <xf numFmtId="3" fontId="1" fillId="3" borderId="17" xfId="0" applyNumberFormat="1" applyFont="1" applyFill="1" applyBorder="1"/>
    <xf numFmtId="3" fontId="1" fillId="3" borderId="27" xfId="0" applyNumberFormat="1" applyFont="1" applyFill="1" applyBorder="1"/>
    <xf numFmtId="3" fontId="1" fillId="3" borderId="18" xfId="0" applyNumberFormat="1" applyFont="1" applyFill="1" applyBorder="1"/>
    <xf numFmtId="3" fontId="1" fillId="3" borderId="23" xfId="0" applyNumberFormat="1" applyFont="1" applyFill="1" applyBorder="1"/>
    <xf numFmtId="3" fontId="1" fillId="3" borderId="22" xfId="0" applyNumberFormat="1" applyFont="1" applyFill="1" applyBorder="1"/>
    <xf numFmtId="0" fontId="1" fillId="3" borderId="15" xfId="0" applyFont="1" applyFill="1" applyBorder="1"/>
    <xf numFmtId="0" fontId="1" fillId="3" borderId="14" xfId="0" applyFont="1" applyFill="1" applyBorder="1"/>
    <xf numFmtId="0" fontId="1" fillId="3" borderId="20" xfId="0" applyFont="1" applyFill="1" applyBorder="1"/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0" fillId="4" borderId="1" xfId="0" applyFill="1" applyBorder="1"/>
    <xf numFmtId="0" fontId="0" fillId="4" borderId="2" xfId="0" applyFill="1" applyBorder="1" applyAlignment="1"/>
    <xf numFmtId="0" fontId="0" fillId="4" borderId="1" xfId="0" applyFill="1" applyBorder="1" applyAlignment="1"/>
    <xf numFmtId="0" fontId="2" fillId="4" borderId="11" xfId="0" applyFont="1" applyFill="1" applyBorder="1"/>
    <xf numFmtId="3" fontId="0" fillId="4" borderId="1" xfId="0" applyNumberFormat="1" applyFill="1" applyBorder="1"/>
    <xf numFmtId="0" fontId="0" fillId="4" borderId="12" xfId="0" applyFill="1" applyBorder="1"/>
    <xf numFmtId="0" fontId="0" fillId="4" borderId="4" xfId="0" applyFill="1" applyBorder="1" applyAlignment="1">
      <alignment horizontal="left"/>
    </xf>
    <xf numFmtId="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3" xfId="0" applyFill="1" applyBorder="1" applyAlignment="1"/>
    <xf numFmtId="9" fontId="0" fillId="4" borderId="0" xfId="0" applyNumberFormat="1" applyFill="1"/>
    <xf numFmtId="9" fontId="0" fillId="4" borderId="1" xfId="0" applyNumberFormat="1" applyFill="1" applyBorder="1" applyAlignment="1"/>
    <xf numFmtId="0" fontId="2" fillId="4" borderId="1" xfId="0" applyFont="1" applyFill="1" applyBorder="1"/>
    <xf numFmtId="0" fontId="0" fillId="4" borderId="1" xfId="0" applyFont="1" applyFill="1" applyBorder="1"/>
    <xf numFmtId="0" fontId="0" fillId="2" borderId="0" xfId="0" applyFill="1"/>
    <xf numFmtId="164" fontId="2" fillId="4" borderId="1" xfId="0" applyNumberFormat="1" applyFont="1" applyFill="1" applyBorder="1" applyAlignment="1" applyProtection="1">
      <protection locked="0"/>
    </xf>
    <xf numFmtId="3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/>
    <xf numFmtId="0" fontId="0" fillId="2" borderId="0" xfId="0" applyFill="1" applyAlignment="1"/>
    <xf numFmtId="0" fontId="0" fillId="4" borderId="46" xfId="0" applyFill="1" applyBorder="1"/>
    <xf numFmtId="0" fontId="0" fillId="4" borderId="2" xfId="0" applyFill="1" applyBorder="1"/>
    <xf numFmtId="0" fontId="8" fillId="6" borderId="2" xfId="0" applyFont="1" applyFill="1" applyBorder="1" applyAlignment="1"/>
    <xf numFmtId="0" fontId="8" fillId="6" borderId="4" xfId="0" applyFont="1" applyFill="1" applyBorder="1" applyAlignment="1"/>
    <xf numFmtId="0" fontId="8" fillId="2" borderId="4" xfId="0" applyFont="1" applyFill="1" applyBorder="1" applyAlignment="1"/>
    <xf numFmtId="0" fontId="12" fillId="2" borderId="2" xfId="0" applyFont="1" applyFill="1" applyBorder="1" applyAlignment="1"/>
    <xf numFmtId="0" fontId="0" fillId="4" borderId="1" xfId="0" applyFill="1" applyBorder="1" applyAlignment="1">
      <alignment horizontal="center"/>
    </xf>
    <xf numFmtId="3" fontId="0" fillId="8" borderId="1" xfId="0" applyNumberFormat="1" applyFill="1" applyBorder="1"/>
    <xf numFmtId="0" fontId="0" fillId="8" borderId="1" xfId="0" applyFill="1" applyBorder="1"/>
    <xf numFmtId="0" fontId="0" fillId="9" borderId="0" xfId="0" applyFill="1"/>
    <xf numFmtId="0" fontId="0" fillId="9" borderId="0" xfId="0" applyFill="1" applyBorder="1"/>
    <xf numFmtId="2" fontId="0" fillId="4" borderId="1" xfId="0" applyNumberFormat="1" applyFill="1" applyBorder="1"/>
    <xf numFmtId="3" fontId="0" fillId="2" borderId="0" xfId="0" applyNumberFormat="1" applyFill="1"/>
    <xf numFmtId="0" fontId="13" fillId="2" borderId="0" xfId="0" applyFont="1" applyFill="1"/>
    <xf numFmtId="3" fontId="13" fillId="2" borderId="0" xfId="0" applyNumberFormat="1" applyFont="1" applyFill="1"/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5" fillId="2" borderId="51" xfId="0" applyFont="1" applyFill="1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15" fillId="0" borderId="47" xfId="0" applyFont="1" applyBorder="1" applyAlignment="1">
      <alignment horizontal="center" vertical="center"/>
    </xf>
    <xf numFmtId="0" fontId="15" fillId="10" borderId="53" xfId="0" applyFont="1" applyFill="1" applyBorder="1" applyAlignment="1">
      <alignment vertical="center" wrapText="1"/>
    </xf>
    <xf numFmtId="0" fontId="0" fillId="4" borderId="54" xfId="0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2" borderId="53" xfId="0" applyFont="1" applyFill="1" applyBorder="1" applyAlignment="1">
      <alignment vertical="center" wrapText="1"/>
    </xf>
    <xf numFmtId="0" fontId="0" fillId="0" borderId="55" xfId="0" applyBorder="1" applyAlignment="1">
      <alignment vertical="center"/>
    </xf>
    <xf numFmtId="0" fontId="0" fillId="4" borderId="54" xfId="0" applyFill="1" applyBorder="1" applyAlignment="1">
      <alignment vertical="center" wrapText="1"/>
    </xf>
    <xf numFmtId="0" fontId="0" fillId="4" borderId="54" xfId="0" applyFill="1" applyBorder="1" applyAlignment="1">
      <alignment vertical="center"/>
    </xf>
    <xf numFmtId="0" fontId="15" fillId="2" borderId="56" xfId="0" applyFont="1" applyFill="1" applyBorder="1" applyAlignment="1">
      <alignment vertical="center" wrapText="1"/>
    </xf>
    <xf numFmtId="0" fontId="0" fillId="0" borderId="57" xfId="0" applyBorder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0" fontId="0" fillId="8" borderId="3" xfId="0" applyFill="1" applyBorder="1" applyAlignment="1"/>
    <xf numFmtId="0" fontId="0" fillId="8" borderId="2" xfId="0" applyFill="1" applyBorder="1" applyAlignment="1"/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6" borderId="0" xfId="0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3" borderId="1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3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8" borderId="58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5" fillId="9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6" borderId="2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3" fontId="8" fillId="6" borderId="4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5" fontId="10" fillId="3" borderId="35" xfId="0" applyNumberFormat="1" applyFont="1" applyFill="1" applyBorder="1" applyAlignment="1">
      <alignment horizontal="center" vertical="center"/>
    </xf>
    <xf numFmtId="165" fontId="10" fillId="3" borderId="38" xfId="0" applyNumberFormat="1" applyFont="1" applyFill="1" applyBorder="1" applyAlignment="1">
      <alignment horizontal="center" vertical="center"/>
    </xf>
    <xf numFmtId="165" fontId="10" fillId="3" borderId="42" xfId="0" applyNumberFormat="1" applyFont="1" applyFill="1" applyBorder="1" applyAlignment="1">
      <alignment horizontal="center" vertical="center"/>
    </xf>
    <xf numFmtId="165" fontId="10" fillId="3" borderId="45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166" fontId="10" fillId="3" borderId="34" xfId="1" applyNumberFormat="1" applyFont="1" applyFill="1" applyBorder="1" applyAlignment="1">
      <alignment horizontal="center" vertical="center"/>
    </xf>
    <xf numFmtId="166" fontId="10" fillId="3" borderId="33" xfId="1" applyNumberFormat="1" applyFont="1" applyFill="1" applyBorder="1" applyAlignment="1">
      <alignment horizontal="center" vertical="center"/>
    </xf>
    <xf numFmtId="166" fontId="10" fillId="3" borderId="41" xfId="1" applyNumberFormat="1" applyFont="1" applyFill="1" applyBorder="1" applyAlignment="1">
      <alignment horizontal="center" vertical="center"/>
    </xf>
    <xf numFmtId="166" fontId="10" fillId="3" borderId="40" xfId="1" applyNumberFormat="1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3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  <xf numFmtId="0" fontId="0" fillId="4" borderId="1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E66C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25" zoomScale="93" zoomScaleNormal="93" workbookViewId="0">
      <selection activeCell="P16" sqref="P16"/>
    </sheetView>
  </sheetViews>
  <sheetFormatPr baseColWidth="10" defaultRowHeight="15" x14ac:dyDescent="0.25"/>
  <cols>
    <col min="4" max="4" width="12.85546875" customWidth="1"/>
    <col min="14" max="14" width="13.42578125" bestFit="1" customWidth="1"/>
  </cols>
  <sheetData>
    <row r="1" spans="1:26" ht="18.75" x14ac:dyDescent="0.25">
      <c r="A1" s="105" t="s">
        <v>0</v>
      </c>
      <c r="B1" s="106"/>
      <c r="C1" s="107"/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x14ac:dyDescent="0.25">
      <c r="A2" s="108" t="s">
        <v>13</v>
      </c>
      <c r="B2" s="109"/>
      <c r="C2" s="110"/>
      <c r="D2" s="54">
        <v>12000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x14ac:dyDescent="0.25">
      <c r="A3" s="3" t="s">
        <v>14</v>
      </c>
      <c r="B3" s="5"/>
      <c r="C3" s="4"/>
      <c r="D3" s="54">
        <v>6000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x14ac:dyDescent="0.25">
      <c r="A4" s="85" t="s">
        <v>15</v>
      </c>
      <c r="B4" s="86"/>
      <c r="C4" s="87"/>
      <c r="D4" s="28">
        <v>6198.25</v>
      </c>
      <c r="E4" s="28">
        <v>6198.25</v>
      </c>
      <c r="F4" s="28">
        <v>6198.25</v>
      </c>
      <c r="G4" s="28">
        <v>6198.25</v>
      </c>
      <c r="H4" s="28">
        <v>6198.25</v>
      </c>
      <c r="I4" s="24">
        <v>41322.31</v>
      </c>
      <c r="J4" s="24">
        <v>41322.31</v>
      </c>
      <c r="K4" s="24">
        <v>41322.31</v>
      </c>
      <c r="L4" s="24">
        <v>41322.31</v>
      </c>
      <c r="M4" s="28">
        <v>6198.25</v>
      </c>
      <c r="N4" s="28">
        <v>6198.25</v>
      </c>
      <c r="O4" s="28">
        <v>6198.25</v>
      </c>
      <c r="P4" s="40"/>
      <c r="Q4" s="111" t="s">
        <v>91</v>
      </c>
      <c r="R4" s="111"/>
      <c r="S4" s="42">
        <f>SUM(D4:O4)</f>
        <v>214875.24</v>
      </c>
      <c r="T4" s="40"/>
      <c r="U4" s="40"/>
      <c r="V4" s="40"/>
      <c r="W4" s="40"/>
      <c r="X4" s="40"/>
      <c r="Y4" s="40"/>
      <c r="Z4" s="40"/>
    </row>
    <row r="5" spans="1:26" x14ac:dyDescent="0.25">
      <c r="A5" s="85" t="s">
        <v>117</v>
      </c>
      <c r="B5" s="86"/>
      <c r="C5" s="87"/>
      <c r="D5" s="55">
        <v>800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x14ac:dyDescent="0.25">
      <c r="A6" s="85" t="s">
        <v>118</v>
      </c>
      <c r="B6" s="86"/>
      <c r="C6" s="87"/>
      <c r="D6" s="24">
        <v>9.92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112" t="s">
        <v>16</v>
      </c>
      <c r="B7" s="113"/>
      <c r="C7" s="114"/>
      <c r="D7" s="29">
        <f>(D4*21/100)+(D6*21/100)</f>
        <v>1303.7157</v>
      </c>
      <c r="E7" s="29">
        <f t="shared" ref="E7:O7" si="0">E4*21/100</f>
        <v>1301.6324999999999</v>
      </c>
      <c r="F7" s="29">
        <f t="shared" si="0"/>
        <v>1301.6324999999999</v>
      </c>
      <c r="G7" s="29">
        <f t="shared" si="0"/>
        <v>1301.6324999999999</v>
      </c>
      <c r="H7" s="29">
        <f t="shared" si="0"/>
        <v>1301.6324999999999</v>
      </c>
      <c r="I7" s="29">
        <f t="shared" si="0"/>
        <v>8677.6851000000006</v>
      </c>
      <c r="J7" s="29">
        <f t="shared" si="0"/>
        <v>8677.6851000000006</v>
      </c>
      <c r="K7" s="29">
        <f t="shared" si="0"/>
        <v>8677.6851000000006</v>
      </c>
      <c r="L7" s="29">
        <f t="shared" si="0"/>
        <v>8677.6851000000006</v>
      </c>
      <c r="M7" s="29">
        <f t="shared" si="0"/>
        <v>1301.6324999999999</v>
      </c>
      <c r="N7" s="29">
        <f t="shared" si="0"/>
        <v>1301.6324999999999</v>
      </c>
      <c r="O7" s="29">
        <f t="shared" si="0"/>
        <v>1301.6324999999999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0.25" thickTop="1" thickBot="1" x14ac:dyDescent="0.3">
      <c r="A8" s="126" t="s">
        <v>17</v>
      </c>
      <c r="B8" s="126"/>
      <c r="C8" s="127"/>
      <c r="D8" s="14">
        <f>SUM(D2:D7)</f>
        <v>26311.885699999999</v>
      </c>
      <c r="E8" s="11">
        <f>SUM(E4:E7)</f>
        <v>7499.8824999999997</v>
      </c>
      <c r="F8" s="11">
        <f t="shared" ref="F8:H8" si="1">SUM(F4:F7)</f>
        <v>7499.8824999999997</v>
      </c>
      <c r="G8" s="11">
        <f t="shared" si="1"/>
        <v>7499.8824999999997</v>
      </c>
      <c r="H8" s="11">
        <f t="shared" si="1"/>
        <v>7499.8824999999997</v>
      </c>
      <c r="I8" s="14">
        <f>SUM(I4:I7)</f>
        <v>49999.9951</v>
      </c>
      <c r="J8" s="14">
        <f t="shared" ref="J8:L8" si="2">SUM(J4:J7)</f>
        <v>49999.9951</v>
      </c>
      <c r="K8" s="14">
        <f t="shared" si="2"/>
        <v>49999.9951</v>
      </c>
      <c r="L8" s="14">
        <f t="shared" si="2"/>
        <v>49999.9951</v>
      </c>
      <c r="M8" s="14">
        <f>SUM(M4:M7)</f>
        <v>7499.8824999999997</v>
      </c>
      <c r="N8" s="11">
        <v>9075</v>
      </c>
      <c r="O8" s="15">
        <v>9075</v>
      </c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0.25" thickTop="1" thickBot="1" x14ac:dyDescent="0.3">
      <c r="A9" s="117" t="s">
        <v>18</v>
      </c>
      <c r="B9" s="118"/>
      <c r="C9" s="119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  <c r="P9" s="130" t="s">
        <v>145</v>
      </c>
      <c r="Q9" s="131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thickTop="1" x14ac:dyDescent="0.25">
      <c r="A10" s="123" t="s">
        <v>19</v>
      </c>
      <c r="B10" s="124"/>
      <c r="C10" s="125"/>
      <c r="D10" s="27">
        <v>425.57</v>
      </c>
      <c r="E10" s="27">
        <v>425.57</v>
      </c>
      <c r="F10" s="27">
        <v>425.57</v>
      </c>
      <c r="G10" s="27">
        <v>425.57</v>
      </c>
      <c r="H10" s="27">
        <v>425.57</v>
      </c>
      <c r="I10" s="27">
        <v>425.57</v>
      </c>
      <c r="J10" s="27">
        <v>425.57</v>
      </c>
      <c r="K10" s="27">
        <v>425.57</v>
      </c>
      <c r="L10" s="27">
        <v>425.57</v>
      </c>
      <c r="M10" s="27">
        <v>425.57</v>
      </c>
      <c r="N10" s="27">
        <v>425.57</v>
      </c>
      <c r="O10" s="27">
        <v>425.57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x14ac:dyDescent="0.25">
      <c r="A11" s="120" t="s">
        <v>20</v>
      </c>
      <c r="B11" s="121"/>
      <c r="C11" s="122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x14ac:dyDescent="0.25">
      <c r="A12" s="120" t="s">
        <v>21</v>
      </c>
      <c r="B12" s="121"/>
      <c r="C12" s="122"/>
      <c r="D12" s="55">
        <v>200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x14ac:dyDescent="0.25">
      <c r="A13" s="132" t="s">
        <v>22</v>
      </c>
      <c r="B13" s="133"/>
      <c r="C13" s="134"/>
      <c r="D13" s="55">
        <v>285.12</v>
      </c>
      <c r="E13" s="24">
        <v>285.12</v>
      </c>
      <c r="F13" s="24">
        <v>285.12</v>
      </c>
      <c r="G13" s="24">
        <v>285.12</v>
      </c>
      <c r="H13" s="24">
        <v>285.12</v>
      </c>
      <c r="I13" s="24">
        <v>285.12</v>
      </c>
      <c r="J13" s="24">
        <v>285.12</v>
      </c>
      <c r="K13" s="24">
        <v>285.12</v>
      </c>
      <c r="L13" s="24">
        <v>285.12</v>
      </c>
      <c r="M13" s="24">
        <v>285.12</v>
      </c>
      <c r="N13" s="24">
        <v>285.12</v>
      </c>
      <c r="O13" s="24">
        <v>285.12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x14ac:dyDescent="0.25">
      <c r="A14" s="120" t="s">
        <v>23</v>
      </c>
      <c r="B14" s="121"/>
      <c r="C14" s="122"/>
      <c r="D14" s="55">
        <v>63.33</v>
      </c>
      <c r="E14" s="24">
        <v>63.33</v>
      </c>
      <c r="F14" s="24">
        <v>63.33</v>
      </c>
      <c r="G14" s="24">
        <v>63.33</v>
      </c>
      <c r="H14" s="24">
        <v>63.33</v>
      </c>
      <c r="I14" s="24">
        <v>63.33</v>
      </c>
      <c r="J14" s="24">
        <v>63.33</v>
      </c>
      <c r="K14" s="24">
        <v>63.33</v>
      </c>
      <c r="L14" s="24">
        <v>63.33</v>
      </c>
      <c r="M14" s="24">
        <v>63.33</v>
      </c>
      <c r="N14" s="24">
        <v>63.33</v>
      </c>
      <c r="O14" s="24">
        <v>63.33</v>
      </c>
      <c r="P14" s="40">
        <f>SUM(D14:O14)</f>
        <v>759.96</v>
      </c>
      <c r="Q14" s="40" t="s">
        <v>152</v>
      </c>
      <c r="R14" s="40"/>
      <c r="S14" s="81" t="s">
        <v>153</v>
      </c>
      <c r="T14" s="81"/>
      <c r="U14" s="81"/>
      <c r="V14" s="40"/>
      <c r="W14" s="40"/>
      <c r="X14" s="40"/>
      <c r="Y14" s="40"/>
      <c r="Z14" s="40"/>
    </row>
    <row r="15" spans="1:26" x14ac:dyDescent="0.25">
      <c r="A15" s="120" t="s">
        <v>24</v>
      </c>
      <c r="B15" s="121"/>
      <c r="C15" s="122"/>
      <c r="D15" s="55">
        <v>241</v>
      </c>
      <c r="E15" s="24">
        <v>241</v>
      </c>
      <c r="F15" s="24">
        <v>242</v>
      </c>
      <c r="G15" s="24">
        <v>243</v>
      </c>
      <c r="H15" s="24">
        <v>244</v>
      </c>
      <c r="I15" s="24">
        <v>245</v>
      </c>
      <c r="J15" s="24">
        <v>245</v>
      </c>
      <c r="K15" s="24">
        <v>246</v>
      </c>
      <c r="L15" s="24">
        <v>247</v>
      </c>
      <c r="M15" s="24">
        <v>248</v>
      </c>
      <c r="N15" s="24">
        <v>249</v>
      </c>
      <c r="O15" s="24">
        <v>250</v>
      </c>
      <c r="P15" s="40"/>
      <c r="Q15" s="40"/>
      <c r="R15" s="40"/>
      <c r="S15" s="40"/>
      <c r="T15" s="40">
        <f>SUM(P14+P21+P24)</f>
        <v>14629.529999999997</v>
      </c>
      <c r="U15" s="40"/>
      <c r="V15" s="40"/>
      <c r="W15" s="40"/>
      <c r="X15" s="40"/>
      <c r="Y15" s="40"/>
      <c r="Z15" s="40"/>
    </row>
    <row r="16" spans="1:26" x14ac:dyDescent="0.25">
      <c r="A16" s="120" t="s">
        <v>25</v>
      </c>
      <c r="B16" s="121"/>
      <c r="C16" s="122"/>
      <c r="D16" s="55">
        <v>20</v>
      </c>
      <c r="E16" s="24">
        <v>19</v>
      </c>
      <c r="F16" s="24">
        <v>18</v>
      </c>
      <c r="G16" s="24">
        <v>18</v>
      </c>
      <c r="H16" s="24">
        <v>17</v>
      </c>
      <c r="I16" s="24">
        <v>16</v>
      </c>
      <c r="J16" s="24">
        <v>15</v>
      </c>
      <c r="K16" s="24">
        <v>14</v>
      </c>
      <c r="L16" s="24">
        <v>14</v>
      </c>
      <c r="M16" s="24">
        <v>13</v>
      </c>
      <c r="N16" s="24">
        <v>12</v>
      </c>
      <c r="O16" s="24">
        <v>11</v>
      </c>
      <c r="P16" s="40">
        <f>SUM(D16:O16)</f>
        <v>187</v>
      </c>
      <c r="Q16" s="40" t="s">
        <v>148</v>
      </c>
      <c r="R16" s="40"/>
      <c r="S16" s="40"/>
      <c r="T16" s="40"/>
      <c r="U16" s="40"/>
      <c r="V16" s="40"/>
      <c r="W16" s="40"/>
      <c r="X16" s="40"/>
      <c r="Y16" s="40"/>
      <c r="Z16" s="40"/>
    </row>
    <row r="17" spans="1:26" x14ac:dyDescent="0.25">
      <c r="A17" s="120" t="s">
        <v>26</v>
      </c>
      <c r="B17" s="121"/>
      <c r="C17" s="122"/>
      <c r="D17" s="55">
        <v>723.53</v>
      </c>
      <c r="E17" s="24">
        <v>723.53</v>
      </c>
      <c r="F17" s="24">
        <v>723.53</v>
      </c>
      <c r="G17" s="24">
        <v>723.53</v>
      </c>
      <c r="H17" s="24">
        <v>723.53</v>
      </c>
      <c r="I17" s="41">
        <v>1470.25</v>
      </c>
      <c r="J17" s="24">
        <v>723.53</v>
      </c>
      <c r="K17" s="24">
        <v>723.53</v>
      </c>
      <c r="L17" s="24">
        <v>723.53</v>
      </c>
      <c r="M17" s="24">
        <v>723.53</v>
      </c>
      <c r="N17" s="24">
        <v>723.53</v>
      </c>
      <c r="O17" s="24">
        <v>1470.25</v>
      </c>
      <c r="P17" s="128"/>
      <c r="Q17" s="129"/>
      <c r="R17" s="129"/>
      <c r="S17" s="129"/>
      <c r="T17" s="40"/>
      <c r="U17" s="40"/>
      <c r="V17" s="40"/>
      <c r="W17" s="40"/>
      <c r="X17" s="40"/>
      <c r="Y17" s="40"/>
      <c r="Z17" s="40"/>
    </row>
    <row r="18" spans="1:26" x14ac:dyDescent="0.25">
      <c r="A18" s="120" t="s">
        <v>27</v>
      </c>
      <c r="B18" s="121"/>
      <c r="C18" s="122"/>
      <c r="D18" s="24">
        <v>375.05</v>
      </c>
      <c r="E18" s="24">
        <v>375.05</v>
      </c>
      <c r="F18" s="24">
        <v>375.05</v>
      </c>
      <c r="G18" s="24">
        <v>375.05</v>
      </c>
      <c r="H18" s="24">
        <v>375.05</v>
      </c>
      <c r="I18" s="24">
        <v>375.05</v>
      </c>
      <c r="J18" s="24">
        <v>375.05</v>
      </c>
      <c r="K18" s="24">
        <v>375.05</v>
      </c>
      <c r="L18" s="24">
        <v>375.05</v>
      </c>
      <c r="M18" s="24">
        <v>375.05</v>
      </c>
      <c r="N18" s="24">
        <v>375.05</v>
      </c>
      <c r="O18" s="24">
        <v>375.05</v>
      </c>
      <c r="P18" s="45"/>
      <c r="Q18" s="46"/>
      <c r="R18" s="46"/>
      <c r="S18" s="40"/>
      <c r="T18" s="40"/>
      <c r="U18" s="40"/>
      <c r="V18" s="40"/>
      <c r="W18" s="40"/>
      <c r="X18" s="40"/>
      <c r="Y18" s="40"/>
      <c r="Z18" s="40"/>
    </row>
    <row r="19" spans="1:26" x14ac:dyDescent="0.25">
      <c r="A19" s="120" t="s">
        <v>28</v>
      </c>
      <c r="B19" s="121"/>
      <c r="C19" s="12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x14ac:dyDescent="0.25">
      <c r="A20" s="6"/>
      <c r="B20" s="7"/>
      <c r="C20" s="2" t="s">
        <v>29</v>
      </c>
      <c r="D20" s="55">
        <v>31.82</v>
      </c>
      <c r="E20" s="24">
        <v>31.82</v>
      </c>
      <c r="F20" s="24">
        <v>31.82</v>
      </c>
      <c r="G20" s="24">
        <v>31.82</v>
      </c>
      <c r="H20" s="24">
        <v>31.82</v>
      </c>
      <c r="I20" s="24">
        <v>31.82</v>
      </c>
      <c r="J20" s="24">
        <v>31.82</v>
      </c>
      <c r="K20" s="24">
        <v>31.82</v>
      </c>
      <c r="L20" s="24">
        <v>31.82</v>
      </c>
      <c r="M20" s="24">
        <v>31.82</v>
      </c>
      <c r="N20" s="24">
        <v>31.82</v>
      </c>
      <c r="O20" s="24">
        <v>31.82</v>
      </c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x14ac:dyDescent="0.25">
      <c r="A21" s="6"/>
      <c r="B21" s="7"/>
      <c r="C21" s="2" t="s">
        <v>30</v>
      </c>
      <c r="D21" s="79">
        <v>41.32</v>
      </c>
      <c r="E21" s="25">
        <v>41.32</v>
      </c>
      <c r="F21" s="25">
        <v>41.32</v>
      </c>
      <c r="G21" s="25">
        <v>41.32</v>
      </c>
      <c r="H21" s="25">
        <v>41.32</v>
      </c>
      <c r="I21" s="25">
        <v>41.32</v>
      </c>
      <c r="J21" s="25">
        <v>41.32</v>
      </c>
      <c r="K21" s="25">
        <v>41.32</v>
      </c>
      <c r="L21" s="25">
        <v>41.32</v>
      </c>
      <c r="M21" s="25">
        <v>41.32</v>
      </c>
      <c r="N21" s="25">
        <v>41.32</v>
      </c>
      <c r="O21" s="25">
        <v>41.32</v>
      </c>
      <c r="P21" s="40">
        <f>SUM(D20:O22)</f>
        <v>1472.7599999999998</v>
      </c>
      <c r="Q21" s="40" t="s">
        <v>150</v>
      </c>
      <c r="R21" s="40"/>
      <c r="S21" s="40"/>
      <c r="T21" s="40"/>
      <c r="U21" s="40"/>
      <c r="V21" s="40"/>
      <c r="W21" s="40"/>
      <c r="X21" s="40"/>
      <c r="Y21" s="40"/>
      <c r="Z21" s="40"/>
    </row>
    <row r="22" spans="1:26" x14ac:dyDescent="0.25">
      <c r="A22" s="6"/>
      <c r="B22" s="7"/>
      <c r="C22" s="2" t="s">
        <v>31</v>
      </c>
      <c r="D22" s="79">
        <v>49.59</v>
      </c>
      <c r="E22" s="25">
        <v>49.59</v>
      </c>
      <c r="F22" s="25">
        <v>49.59</v>
      </c>
      <c r="G22" s="25">
        <v>49.59</v>
      </c>
      <c r="H22" s="25">
        <v>49.59</v>
      </c>
      <c r="I22" s="25">
        <v>49.59</v>
      </c>
      <c r="J22" s="25">
        <v>49.59</v>
      </c>
      <c r="K22" s="25">
        <v>49.59</v>
      </c>
      <c r="L22" s="25">
        <v>49.59</v>
      </c>
      <c r="M22" s="25">
        <v>49.59</v>
      </c>
      <c r="N22" s="25">
        <v>49.59</v>
      </c>
      <c r="O22" s="26">
        <v>49.59</v>
      </c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x14ac:dyDescent="0.25">
      <c r="A23" s="6" t="s">
        <v>32</v>
      </c>
      <c r="B23" s="7"/>
      <c r="C23" s="7"/>
      <c r="D23" s="79"/>
      <c r="E23" s="25"/>
      <c r="F23" s="25"/>
      <c r="G23" s="25">
        <v>450.54</v>
      </c>
      <c r="H23" s="25"/>
      <c r="I23" s="25"/>
      <c r="J23" s="25">
        <v>593.30999999999995</v>
      </c>
      <c r="K23" s="25"/>
      <c r="L23" s="25"/>
      <c r="M23" s="25">
        <v>450.54</v>
      </c>
      <c r="N23" s="25"/>
      <c r="O23" s="26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x14ac:dyDescent="0.25">
      <c r="A24" s="120" t="s">
        <v>33</v>
      </c>
      <c r="B24" s="121"/>
      <c r="C24" s="121"/>
      <c r="D24" s="55">
        <v>826.46</v>
      </c>
      <c r="E24" s="24">
        <v>826.46</v>
      </c>
      <c r="F24" s="24">
        <v>826.46</v>
      </c>
      <c r="G24" s="24">
        <v>826.46</v>
      </c>
      <c r="H24" s="24">
        <v>826.46</v>
      </c>
      <c r="I24" s="24">
        <v>1652.89</v>
      </c>
      <c r="J24" s="24">
        <v>1652.89</v>
      </c>
      <c r="K24" s="24">
        <v>1652.89</v>
      </c>
      <c r="L24" s="39">
        <v>826.46</v>
      </c>
      <c r="M24" s="39">
        <v>826.46</v>
      </c>
      <c r="N24" s="39">
        <v>826.46</v>
      </c>
      <c r="O24" s="39">
        <v>826.46</v>
      </c>
      <c r="P24" s="40">
        <f>SUM(D24:O24)</f>
        <v>12396.809999999998</v>
      </c>
      <c r="Q24" s="40" t="s">
        <v>151</v>
      </c>
      <c r="R24" s="40"/>
      <c r="S24" s="40"/>
      <c r="T24" s="40"/>
      <c r="U24" s="40"/>
      <c r="V24" s="40"/>
      <c r="W24" s="40"/>
      <c r="X24" s="40"/>
      <c r="Y24" s="40"/>
      <c r="Z24" s="40"/>
    </row>
    <row r="25" spans="1:26" x14ac:dyDescent="0.25">
      <c r="A25" s="6" t="s">
        <v>34</v>
      </c>
      <c r="B25" s="7"/>
      <c r="C25" s="7"/>
      <c r="D25" s="24"/>
      <c r="E25" s="24"/>
      <c r="F25" s="38"/>
      <c r="G25" s="24">
        <v>2334.81</v>
      </c>
      <c r="H25" s="24"/>
      <c r="I25" s="24"/>
      <c r="J25" s="24">
        <v>9196.31</v>
      </c>
      <c r="K25" s="24"/>
      <c r="L25" s="39"/>
      <c r="M25" s="24">
        <v>26378.12</v>
      </c>
      <c r="N25" s="24"/>
      <c r="O25" s="24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x14ac:dyDescent="0.25">
      <c r="A26" s="85" t="s">
        <v>35</v>
      </c>
      <c r="B26" s="86"/>
      <c r="C26" s="87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112" t="s">
        <v>36</v>
      </c>
      <c r="B27" s="113"/>
      <c r="C27" s="114"/>
      <c r="D27" s="29">
        <v>345.08</v>
      </c>
      <c r="E27" s="29">
        <v>345.08</v>
      </c>
      <c r="F27" s="29">
        <v>345.08</v>
      </c>
      <c r="G27" s="29">
        <f>SUM(F36,F37,F39,F41,F40,F42)</f>
        <v>345.08000000000004</v>
      </c>
      <c r="H27" s="29">
        <v>345.08</v>
      </c>
      <c r="I27" s="29">
        <v>518.63</v>
      </c>
      <c r="J27" s="29">
        <v>518.63</v>
      </c>
      <c r="K27" s="29">
        <v>518.63</v>
      </c>
      <c r="L27" s="29">
        <v>345.08</v>
      </c>
      <c r="M27" s="29">
        <v>345.08</v>
      </c>
      <c r="N27" s="29">
        <v>345.08</v>
      </c>
      <c r="O27" s="29">
        <v>345.08</v>
      </c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0.25" thickTop="1" thickBot="1" x14ac:dyDescent="0.3">
      <c r="A28" s="115" t="s">
        <v>37</v>
      </c>
      <c r="B28" s="116"/>
      <c r="C28" s="116"/>
      <c r="D28" s="9">
        <f>D10+D12+D13+D14+D15+D16+D17+D20+D21+D22+D24+D27</f>
        <v>3252.8199999999997</v>
      </c>
      <c r="E28" s="10">
        <f>E10+E13+E14+E15+E16+E17+E20+E21+E22+E24+E27</f>
        <v>3051.8199999999997</v>
      </c>
      <c r="F28" s="10">
        <f>F10+F13+F14+F15+F16+F17+F20+F21+F22+F24+F27</f>
        <v>3051.8199999999997</v>
      </c>
      <c r="G28" s="10">
        <f>G10+G13+G14+G15+G16+G17+G20+G21+G22+G23+G24+G25+G27</f>
        <v>5838.17</v>
      </c>
      <c r="H28" s="10">
        <f>H10+H13+H14+H15+H16+H17+H20+H21+H22+H24+H27</f>
        <v>3052.8199999999997</v>
      </c>
      <c r="I28" s="10">
        <f>I10+I13+I14+I15+I16+I17+I20+I21+I22+I24+I27</f>
        <v>4799.5200000000004</v>
      </c>
      <c r="J28" s="10">
        <f>J10+J13+J14+J15+J16+J17+J20+J21+J22+J23+J24+J25+J27</f>
        <v>13841.419999999998</v>
      </c>
      <c r="K28" s="10">
        <f>K10+K13+K14+K15+K16+K17+K20+K21+K22+K24+K27</f>
        <v>4051.8</v>
      </c>
      <c r="L28" s="10">
        <f>L10+L13+L14+L15+L16+L17+L20+L21+L22+L24+L27</f>
        <v>3052.8199999999997</v>
      </c>
      <c r="M28" s="10">
        <f>M10+M13+M14+M15+M16+M17+M20+M21+M22+M23+M24+M25+M27</f>
        <v>29881.48</v>
      </c>
      <c r="N28" s="10">
        <f>N10+N13+N14+N15+N16+N17+N20+N21+N22+N24+N27</f>
        <v>3052.8199999999997</v>
      </c>
      <c r="O28" s="10">
        <f>O10+O13+O14+O15+O16+O17+O20+O21+O22+O24+O27</f>
        <v>3799.5400000000004</v>
      </c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0.25" thickTop="1" thickBot="1" x14ac:dyDescent="0.3">
      <c r="A29" s="117" t="s">
        <v>38</v>
      </c>
      <c r="B29" s="118"/>
      <c r="C29" s="119"/>
      <c r="D29" s="11">
        <f>D8-D28</f>
        <v>23059.065699999999</v>
      </c>
      <c r="E29" s="11">
        <f t="shared" ref="E29:O29" si="3">E8-E28</f>
        <v>4448.0625</v>
      </c>
      <c r="F29" s="11">
        <f>F8-F28</f>
        <v>4448.0625</v>
      </c>
      <c r="G29" s="11">
        <f t="shared" si="3"/>
        <v>1661.7124999999996</v>
      </c>
      <c r="H29" s="11">
        <f t="shared" si="3"/>
        <v>4447.0625</v>
      </c>
      <c r="I29" s="11">
        <f t="shared" si="3"/>
        <v>45200.475099999996</v>
      </c>
      <c r="J29" s="11">
        <f t="shared" si="3"/>
        <v>36158.575100000002</v>
      </c>
      <c r="K29" s="11">
        <f t="shared" si="3"/>
        <v>45948.195099999997</v>
      </c>
      <c r="L29" s="11">
        <f>L8-L28</f>
        <v>46947.1751</v>
      </c>
      <c r="M29" s="11">
        <f t="shared" si="3"/>
        <v>-22381.5975</v>
      </c>
      <c r="N29" s="11">
        <f t="shared" si="3"/>
        <v>6022.18</v>
      </c>
      <c r="O29" s="11">
        <f t="shared" si="3"/>
        <v>5275.4599999999991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0.25" thickTop="1" thickBot="1" x14ac:dyDescent="0.3">
      <c r="A30" s="117" t="s">
        <v>39</v>
      </c>
      <c r="B30" s="118"/>
      <c r="C30" s="119"/>
      <c r="D30" s="11">
        <f>D29</f>
        <v>23059.065699999999</v>
      </c>
      <c r="E30" s="11">
        <f t="shared" ref="E30:N30" si="4">D30+E29</f>
        <v>27507.128199999999</v>
      </c>
      <c r="F30" s="11">
        <f t="shared" si="4"/>
        <v>31955.190699999999</v>
      </c>
      <c r="G30" s="11">
        <f t="shared" si="4"/>
        <v>33616.903200000001</v>
      </c>
      <c r="H30" s="11">
        <f t="shared" si="4"/>
        <v>38063.965700000001</v>
      </c>
      <c r="I30" s="12">
        <f t="shared" si="4"/>
        <v>83264.440799999997</v>
      </c>
      <c r="J30" s="12">
        <f t="shared" si="4"/>
        <v>119423.0159</v>
      </c>
      <c r="K30" s="12">
        <f t="shared" si="4"/>
        <v>165371.21100000001</v>
      </c>
      <c r="L30" s="12">
        <f t="shared" si="4"/>
        <v>212318.3861</v>
      </c>
      <c r="M30" s="12">
        <f t="shared" si="4"/>
        <v>189936.7886</v>
      </c>
      <c r="N30" s="12">
        <f t="shared" si="4"/>
        <v>195958.96859999999</v>
      </c>
      <c r="O30" s="13">
        <f>N30+O29</f>
        <v>201234.42859999998</v>
      </c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thickTop="1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80.25" customHeight="1" x14ac:dyDescent="0.25">
      <c r="A32" s="40"/>
      <c r="B32" s="40"/>
      <c r="C32" s="43"/>
      <c r="D32" s="43"/>
      <c r="E32" s="43"/>
      <c r="F32" s="82"/>
      <c r="G32" s="82"/>
      <c r="H32" s="82"/>
      <c r="I32" s="82"/>
      <c r="J32" s="44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7" x14ac:dyDescent="0.25"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x14ac:dyDescent="0.25">
      <c r="A34" s="102" t="s">
        <v>18</v>
      </c>
      <c r="B34" s="102"/>
      <c r="C34" s="22" t="s">
        <v>40</v>
      </c>
      <c r="D34" s="101" t="s">
        <v>41</v>
      </c>
      <c r="E34" s="101"/>
      <c r="F34" s="101" t="s">
        <v>42</v>
      </c>
      <c r="G34" s="101"/>
      <c r="H34" s="101" t="s">
        <v>43</v>
      </c>
      <c r="I34" s="101"/>
      <c r="J34" s="40"/>
      <c r="K34" s="40"/>
      <c r="L34" s="40"/>
      <c r="M34" s="40"/>
      <c r="N34" s="23" t="s">
        <v>1</v>
      </c>
      <c r="O34" s="23" t="s">
        <v>2</v>
      </c>
      <c r="P34" s="23" t="s">
        <v>3</v>
      </c>
      <c r="Q34" s="23" t="s">
        <v>4</v>
      </c>
      <c r="R34" s="23" t="s">
        <v>5</v>
      </c>
      <c r="S34" s="23" t="s">
        <v>6</v>
      </c>
      <c r="T34" s="23" t="s">
        <v>7</v>
      </c>
      <c r="U34" s="23" t="s">
        <v>8</v>
      </c>
      <c r="V34" s="23" t="s">
        <v>9</v>
      </c>
      <c r="W34" s="23" t="s">
        <v>10</v>
      </c>
      <c r="X34" s="23" t="s">
        <v>11</v>
      </c>
      <c r="Y34" s="23" t="s">
        <v>12</v>
      </c>
      <c r="Z34" s="40"/>
    </row>
    <row r="35" spans="1:27" x14ac:dyDescent="0.25">
      <c r="A35" s="103" t="s">
        <v>19</v>
      </c>
      <c r="B35" s="104"/>
      <c r="C35" s="30" t="s">
        <v>44</v>
      </c>
      <c r="D35" s="98">
        <v>5106.82</v>
      </c>
      <c r="E35" s="99"/>
      <c r="F35" s="25">
        <v>868.51</v>
      </c>
      <c r="G35" s="31">
        <v>0.21</v>
      </c>
      <c r="H35" s="83">
        <v>6179.25</v>
      </c>
      <c r="I35" s="83"/>
      <c r="J35" s="40"/>
      <c r="K35" s="85" t="s">
        <v>36</v>
      </c>
      <c r="L35" s="86"/>
      <c r="M35" s="87"/>
      <c r="N35" s="24">
        <f>SUM(F36,F37,F39,F40,F41,F42)</f>
        <v>345.08000000000004</v>
      </c>
      <c r="O35" s="24">
        <f>SUM(F36,F37,F39,F40,F41,F42)</f>
        <v>345.08000000000004</v>
      </c>
      <c r="P35" s="58">
        <v>345.08</v>
      </c>
      <c r="Q35" s="24">
        <v>345.08</v>
      </c>
      <c r="R35" s="24">
        <v>345.08</v>
      </c>
      <c r="S35" s="24">
        <f>SUM(F36,F37,F39,F40,F41,F43)</f>
        <v>518.63</v>
      </c>
      <c r="T35" s="24">
        <v>518.63</v>
      </c>
      <c r="U35" s="24">
        <v>518.63</v>
      </c>
      <c r="V35" s="24">
        <v>345.08</v>
      </c>
      <c r="W35" s="24">
        <v>345.08</v>
      </c>
      <c r="X35" s="24">
        <v>345.08</v>
      </c>
      <c r="Y35" s="24">
        <v>345.08</v>
      </c>
      <c r="Z35" s="40"/>
    </row>
    <row r="36" spans="1:27" ht="15.75" thickBot="1" x14ac:dyDescent="0.3">
      <c r="A36" s="19"/>
      <c r="B36" s="20"/>
      <c r="C36" s="32" t="s">
        <v>45</v>
      </c>
      <c r="D36" s="98">
        <v>425.57</v>
      </c>
      <c r="E36" s="99"/>
      <c r="F36" s="25">
        <v>89.37</v>
      </c>
      <c r="G36" s="35"/>
      <c r="H36" s="33"/>
      <c r="I36" s="33"/>
      <c r="J36" s="40"/>
      <c r="K36" s="85" t="s">
        <v>16</v>
      </c>
      <c r="L36" s="86"/>
      <c r="M36" s="87"/>
      <c r="N36" s="24">
        <f>F45+F49</f>
        <v>1303.73</v>
      </c>
      <c r="O36" s="24">
        <f>F45</f>
        <v>1301.6500000000001</v>
      </c>
      <c r="P36" s="24">
        <f>F45</f>
        <v>1301.6500000000001</v>
      </c>
      <c r="Q36" s="24">
        <f>F45</f>
        <v>1301.6500000000001</v>
      </c>
      <c r="R36" s="24">
        <f>F45</f>
        <v>1301.6500000000001</v>
      </c>
      <c r="S36" s="24">
        <f>F46</f>
        <v>8677.68</v>
      </c>
      <c r="T36" s="24">
        <f>F46</f>
        <v>8677.68</v>
      </c>
      <c r="U36" s="24">
        <f>F46</f>
        <v>8677.68</v>
      </c>
      <c r="V36" s="24">
        <f>F46</f>
        <v>8677.68</v>
      </c>
      <c r="W36" s="24">
        <f>F47</f>
        <v>1301.6500000000001</v>
      </c>
      <c r="X36" s="24">
        <f>F47</f>
        <v>1301.6500000000001</v>
      </c>
      <c r="Y36" s="24">
        <f>F47</f>
        <v>1301.6500000000001</v>
      </c>
      <c r="Z36" s="40"/>
    </row>
    <row r="37" spans="1:27" ht="15.75" thickBot="1" x14ac:dyDescent="0.3">
      <c r="A37" s="96" t="s">
        <v>22</v>
      </c>
      <c r="B37" s="96"/>
      <c r="C37" s="32" t="s">
        <v>44</v>
      </c>
      <c r="D37" s="83">
        <v>285.12</v>
      </c>
      <c r="E37" s="83"/>
      <c r="F37" s="25">
        <v>59.88</v>
      </c>
      <c r="G37" s="31">
        <v>0.21</v>
      </c>
      <c r="H37" s="83">
        <v>345</v>
      </c>
      <c r="I37" s="83"/>
      <c r="J37" s="40"/>
      <c r="K37" s="88" t="s">
        <v>52</v>
      </c>
      <c r="L37" s="89"/>
      <c r="M37" s="90"/>
      <c r="N37" s="24"/>
      <c r="O37" s="24"/>
      <c r="P37" s="24"/>
      <c r="Q37" s="58">
        <f>N35+O35+P35-N36+O36+P36</f>
        <v>2334.8100000000004</v>
      </c>
      <c r="R37" s="24"/>
      <c r="S37" s="24"/>
      <c r="T37" s="24">
        <f>-Q36+R36+S36-Q35+R35+S35</f>
        <v>9196.31</v>
      </c>
      <c r="U37" s="24"/>
      <c r="V37" s="24"/>
      <c r="W37" s="24">
        <f>T36+U36+V36-T35+U35+V35</f>
        <v>26378.120000000003</v>
      </c>
      <c r="X37" s="24"/>
      <c r="Y37" s="48"/>
      <c r="Z37" s="47">
        <f>W35+X35+Y35-W36+X36+Y36</f>
        <v>2336.8900000000003</v>
      </c>
    </row>
    <row r="38" spans="1:27" x14ac:dyDescent="0.25">
      <c r="A38" s="96" t="s">
        <v>46</v>
      </c>
      <c r="B38" s="96"/>
      <c r="C38" s="34"/>
      <c r="D38" s="83"/>
      <c r="E38" s="83"/>
      <c r="F38" s="83"/>
      <c r="G38" s="83"/>
      <c r="H38" s="83"/>
      <c r="I38" s="83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201">
        <f>SUM(Q37:W37)</f>
        <v>37909.240000000005</v>
      </c>
      <c r="X38" s="40"/>
      <c r="Y38" s="40"/>
      <c r="Z38" s="40"/>
    </row>
    <row r="39" spans="1:27" x14ac:dyDescent="0.25">
      <c r="A39" s="21"/>
      <c r="B39" s="21" t="s">
        <v>29</v>
      </c>
      <c r="C39" s="32" t="s">
        <v>44</v>
      </c>
      <c r="D39" s="94">
        <v>31.82</v>
      </c>
      <c r="E39" s="95"/>
      <c r="F39" s="78">
        <v>3.18</v>
      </c>
      <c r="G39" s="36">
        <v>0.1</v>
      </c>
      <c r="H39" s="94">
        <v>35</v>
      </c>
      <c r="I39" s="95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7" x14ac:dyDescent="0.25">
      <c r="A40" s="21"/>
      <c r="B40" s="21" t="s">
        <v>30</v>
      </c>
      <c r="C40" s="32" t="s">
        <v>44</v>
      </c>
      <c r="D40" s="94">
        <v>41.32</v>
      </c>
      <c r="E40" s="95"/>
      <c r="F40" s="79">
        <v>8.68</v>
      </c>
      <c r="G40" s="37">
        <v>0.21</v>
      </c>
      <c r="H40" s="94">
        <v>50</v>
      </c>
      <c r="I40" s="95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7" x14ac:dyDescent="0.25">
      <c r="A41" s="21"/>
      <c r="B41" s="21" t="s">
        <v>31</v>
      </c>
      <c r="C41" s="32" t="s">
        <v>44</v>
      </c>
      <c r="D41" s="94">
        <v>49.59</v>
      </c>
      <c r="E41" s="95"/>
      <c r="F41" s="79">
        <v>10.41</v>
      </c>
      <c r="G41" s="37">
        <v>0.21</v>
      </c>
      <c r="H41" s="94">
        <v>60</v>
      </c>
      <c r="I41" s="95"/>
      <c r="J41" s="40"/>
      <c r="K41" s="91" t="s">
        <v>32</v>
      </c>
      <c r="L41" s="91"/>
      <c r="M41" s="91"/>
      <c r="N41" s="23" t="s">
        <v>1</v>
      </c>
      <c r="O41" s="23" t="s">
        <v>2</v>
      </c>
      <c r="P41" s="23" t="s">
        <v>3</v>
      </c>
      <c r="Q41" s="23" t="s">
        <v>4</v>
      </c>
      <c r="R41" s="23" t="s">
        <v>5</v>
      </c>
      <c r="S41" s="23" t="s">
        <v>6</v>
      </c>
      <c r="T41" s="23" t="s">
        <v>7</v>
      </c>
      <c r="U41" s="23" t="s">
        <v>8</v>
      </c>
      <c r="V41" s="23" t="s">
        <v>9</v>
      </c>
      <c r="W41" s="23" t="s">
        <v>10</v>
      </c>
      <c r="X41" s="23" t="s">
        <v>11</v>
      </c>
      <c r="Y41" s="23" t="s">
        <v>12</v>
      </c>
      <c r="Z41" s="40"/>
    </row>
    <row r="42" spans="1:27" x14ac:dyDescent="0.25">
      <c r="A42" s="96" t="s">
        <v>33</v>
      </c>
      <c r="B42" s="96"/>
      <c r="C42" s="32" t="s">
        <v>47</v>
      </c>
      <c r="D42" s="97">
        <v>826.46</v>
      </c>
      <c r="E42" s="97"/>
      <c r="F42" s="79">
        <v>173.56</v>
      </c>
      <c r="G42" s="37">
        <v>0.21</v>
      </c>
      <c r="H42" s="97">
        <v>1000</v>
      </c>
      <c r="I42" s="97"/>
      <c r="J42" s="40"/>
      <c r="K42" s="92" t="s">
        <v>53</v>
      </c>
      <c r="L42" s="92"/>
      <c r="M42" s="92"/>
      <c r="N42" s="24">
        <v>50.06</v>
      </c>
      <c r="O42" s="24">
        <v>50.06</v>
      </c>
      <c r="P42" s="24">
        <v>50.06</v>
      </c>
      <c r="Q42" s="24">
        <v>50.06</v>
      </c>
      <c r="R42" s="24">
        <v>50.06</v>
      </c>
      <c r="S42" s="24">
        <v>97.65</v>
      </c>
      <c r="T42" s="24">
        <v>50.06</v>
      </c>
      <c r="U42" s="24">
        <v>50.06</v>
      </c>
      <c r="V42" s="24">
        <v>50.06</v>
      </c>
      <c r="W42" s="24">
        <v>50.06</v>
      </c>
      <c r="X42" s="24">
        <v>50.06</v>
      </c>
      <c r="Y42" s="24">
        <v>97.65</v>
      </c>
      <c r="Z42" s="40"/>
    </row>
    <row r="43" spans="1:27" x14ac:dyDescent="0.25">
      <c r="A43" s="21"/>
      <c r="B43" s="21"/>
      <c r="C43" s="32" t="s">
        <v>48</v>
      </c>
      <c r="D43" s="98">
        <v>1652.89</v>
      </c>
      <c r="E43" s="99"/>
      <c r="F43" s="26">
        <v>347.11</v>
      </c>
      <c r="G43" s="37">
        <v>0.21</v>
      </c>
      <c r="H43" s="83">
        <v>2000</v>
      </c>
      <c r="I43" s="83"/>
      <c r="J43" s="40"/>
      <c r="K43" s="93" t="s">
        <v>54</v>
      </c>
      <c r="L43" s="93"/>
      <c r="M43" s="93"/>
      <c r="N43" s="24">
        <v>50.06</v>
      </c>
      <c r="O43" s="24">
        <v>50.06</v>
      </c>
      <c r="P43" s="24">
        <v>50.06</v>
      </c>
      <c r="Q43" s="24">
        <v>50.06</v>
      </c>
      <c r="R43" s="24">
        <v>50.06</v>
      </c>
      <c r="S43" s="24">
        <v>97.65</v>
      </c>
      <c r="T43" s="24">
        <v>50.06</v>
      </c>
      <c r="U43" s="24">
        <v>50.06</v>
      </c>
      <c r="V43" s="24">
        <v>50.06</v>
      </c>
      <c r="W43" s="24">
        <v>50.06</v>
      </c>
      <c r="X43" s="24">
        <v>50.06</v>
      </c>
      <c r="Y43" s="24">
        <v>97.65</v>
      </c>
      <c r="Z43" s="40"/>
      <c r="AA43">
        <f>SUM(N42:Y44)</f>
        <v>2087.6999999999994</v>
      </c>
    </row>
    <row r="44" spans="1:27" ht="15.75" thickBot="1" x14ac:dyDescent="0.3">
      <c r="A44" s="100" t="s">
        <v>0</v>
      </c>
      <c r="B44" s="100"/>
      <c r="C44" s="57"/>
      <c r="D44" s="56"/>
      <c r="E44" s="56"/>
      <c r="F44" s="56"/>
      <c r="G44" s="56"/>
      <c r="H44" s="56"/>
      <c r="I44" s="56"/>
      <c r="J44" s="40"/>
      <c r="K44" s="93" t="s">
        <v>55</v>
      </c>
      <c r="L44" s="93"/>
      <c r="M44" s="93"/>
      <c r="N44" s="24">
        <v>50.06</v>
      </c>
      <c r="O44" s="24">
        <v>50.06</v>
      </c>
      <c r="P44" s="24">
        <v>50.06</v>
      </c>
      <c r="Q44" s="24">
        <v>50.06</v>
      </c>
      <c r="R44" s="24">
        <v>50.06</v>
      </c>
      <c r="S44" s="24">
        <v>97.65</v>
      </c>
      <c r="T44" s="24">
        <v>50.06</v>
      </c>
      <c r="U44" s="24">
        <v>50.06</v>
      </c>
      <c r="V44" s="24">
        <v>50.06</v>
      </c>
      <c r="W44" s="24">
        <v>50.06</v>
      </c>
      <c r="X44" s="24">
        <v>50.06</v>
      </c>
      <c r="Y44" s="24">
        <v>97.65</v>
      </c>
      <c r="Z44" s="40"/>
    </row>
    <row r="45" spans="1:27" ht="15.75" thickBot="1" x14ac:dyDescent="0.3">
      <c r="A45" s="101" t="s">
        <v>15</v>
      </c>
      <c r="B45" s="101"/>
      <c r="C45" s="24" t="s">
        <v>49</v>
      </c>
      <c r="D45" s="83">
        <v>6198.25</v>
      </c>
      <c r="E45" s="83"/>
      <c r="F45" s="24">
        <v>1301.6500000000001</v>
      </c>
      <c r="G45" s="31">
        <v>0.21</v>
      </c>
      <c r="H45" s="84">
        <v>7500</v>
      </c>
      <c r="I45" s="83"/>
      <c r="J45" s="40"/>
      <c r="K45" s="40"/>
      <c r="L45" s="40"/>
      <c r="M45" s="40"/>
      <c r="N45" s="40"/>
      <c r="O45" s="40"/>
      <c r="P45" s="40"/>
      <c r="Q45" s="24">
        <f xml:space="preserve"> SUM(N42:P44)</f>
        <v>450.54</v>
      </c>
      <c r="R45" s="40"/>
      <c r="S45" s="40"/>
      <c r="T45" s="24">
        <f>SUM(Q42:S44)</f>
        <v>593.30999999999995</v>
      </c>
      <c r="U45" s="40"/>
      <c r="V45" s="40"/>
      <c r="W45" s="24">
        <f>SUM(T42:V44)</f>
        <v>450.54</v>
      </c>
      <c r="X45" s="80"/>
      <c r="Y45" s="80"/>
      <c r="Z45" s="47">
        <f>SUM(W42:Y44)</f>
        <v>593.30999999999995</v>
      </c>
    </row>
    <row r="46" spans="1:27" x14ac:dyDescent="0.25">
      <c r="A46" s="56"/>
      <c r="B46" s="56"/>
      <c r="C46" s="32" t="s">
        <v>50</v>
      </c>
      <c r="D46" s="83">
        <v>41322.31</v>
      </c>
      <c r="E46" s="83"/>
      <c r="F46" s="24">
        <v>8677.68</v>
      </c>
      <c r="G46" s="31">
        <v>0.21</v>
      </c>
      <c r="H46" s="84">
        <v>50000</v>
      </c>
      <c r="I46" s="83"/>
      <c r="J46" s="40"/>
      <c r="K46" s="40"/>
      <c r="L46" s="40"/>
      <c r="M46" s="40"/>
      <c r="N46" s="40"/>
      <c r="O46" s="40"/>
      <c r="P46" s="40"/>
      <c r="R46" s="40"/>
      <c r="S46" s="40"/>
      <c r="U46" s="40"/>
      <c r="V46" s="40"/>
      <c r="X46" s="81"/>
      <c r="Y46" s="81"/>
      <c r="Z46" s="40"/>
    </row>
    <row r="47" spans="1:27" x14ac:dyDescent="0.25">
      <c r="A47" s="56"/>
      <c r="B47" s="56"/>
      <c r="C47" s="32" t="s">
        <v>51</v>
      </c>
      <c r="D47" s="83">
        <v>6198.25</v>
      </c>
      <c r="E47" s="83"/>
      <c r="F47" s="24">
        <v>1301.6500000000001</v>
      </c>
      <c r="G47" s="31">
        <v>0.21</v>
      </c>
      <c r="H47" s="84">
        <v>7500</v>
      </c>
      <c r="I47" s="8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 x14ac:dyDescent="0.25">
      <c r="A48" s="135" t="s">
        <v>117</v>
      </c>
      <c r="B48" s="135"/>
      <c r="C48" s="24" t="s">
        <v>1</v>
      </c>
      <c r="D48" s="83" t="s">
        <v>102</v>
      </c>
      <c r="E48" s="83"/>
      <c r="F48" s="53" t="s">
        <v>102</v>
      </c>
      <c r="G48" s="53" t="s">
        <v>102</v>
      </c>
      <c r="H48" s="83">
        <v>800</v>
      </c>
      <c r="I48" s="8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x14ac:dyDescent="0.25">
      <c r="A49" s="135" t="s">
        <v>118</v>
      </c>
      <c r="B49" s="135"/>
      <c r="C49" s="24" t="s">
        <v>119</v>
      </c>
      <c r="D49" s="97">
        <v>9.92</v>
      </c>
      <c r="E49" s="97"/>
      <c r="F49" s="24">
        <v>2.08</v>
      </c>
      <c r="G49" s="31">
        <v>0.21</v>
      </c>
      <c r="H49" s="83">
        <v>12</v>
      </c>
      <c r="I49" s="83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x14ac:dyDescent="0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x14ac:dyDescent="0.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x14ac:dyDescent="0.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x14ac:dyDescent="0.2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x14ac:dyDescent="0.2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x14ac:dyDescent="0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" x14ac:dyDescent="0.25">
      <c r="A65" s="40"/>
      <c r="B65" s="40"/>
    </row>
  </sheetData>
  <mergeCells count="77">
    <mergeCell ref="D48:E48"/>
    <mergeCell ref="H48:I48"/>
    <mergeCell ref="A48:B48"/>
    <mergeCell ref="A49:B49"/>
    <mergeCell ref="D49:E49"/>
    <mergeCell ref="H49:I49"/>
    <mergeCell ref="A30:C30"/>
    <mergeCell ref="A7:C7"/>
    <mergeCell ref="A19:C19"/>
    <mergeCell ref="A24:C24"/>
    <mergeCell ref="A18:C18"/>
    <mergeCell ref="A17:C17"/>
    <mergeCell ref="A16:C16"/>
    <mergeCell ref="A15:C15"/>
    <mergeCell ref="A14:C14"/>
    <mergeCell ref="A13:C13"/>
    <mergeCell ref="Q4:R4"/>
    <mergeCell ref="A26:C26"/>
    <mergeCell ref="A27:C27"/>
    <mergeCell ref="A28:C28"/>
    <mergeCell ref="A29:C29"/>
    <mergeCell ref="A12:C12"/>
    <mergeCell ref="A11:C11"/>
    <mergeCell ref="A10:C10"/>
    <mergeCell ref="A8:C8"/>
    <mergeCell ref="A9:C9"/>
    <mergeCell ref="P17:S17"/>
    <mergeCell ref="P9:Q9"/>
    <mergeCell ref="S14:U14"/>
    <mergeCell ref="A1:C1"/>
    <mergeCell ref="A2:C2"/>
    <mergeCell ref="A4:C4"/>
    <mergeCell ref="A5:C5"/>
    <mergeCell ref="A6:C6"/>
    <mergeCell ref="A38:B38"/>
    <mergeCell ref="D38:E38"/>
    <mergeCell ref="F38:G38"/>
    <mergeCell ref="H38:I38"/>
    <mergeCell ref="A34:B34"/>
    <mergeCell ref="D34:E34"/>
    <mergeCell ref="F34:G34"/>
    <mergeCell ref="H34:I34"/>
    <mergeCell ref="A35:B35"/>
    <mergeCell ref="D35:E35"/>
    <mergeCell ref="H35:I35"/>
    <mergeCell ref="D36:E36"/>
    <mergeCell ref="A37:B37"/>
    <mergeCell ref="H46:I46"/>
    <mergeCell ref="A42:B42"/>
    <mergeCell ref="D42:E42"/>
    <mergeCell ref="H42:I42"/>
    <mergeCell ref="D43:E43"/>
    <mergeCell ref="H43:I43"/>
    <mergeCell ref="A44:B44"/>
    <mergeCell ref="A45:B45"/>
    <mergeCell ref="D39:E39"/>
    <mergeCell ref="H39:I39"/>
    <mergeCell ref="D40:E40"/>
    <mergeCell ref="H40:I40"/>
    <mergeCell ref="D41:E41"/>
    <mergeCell ref="H41:I41"/>
    <mergeCell ref="X45:Y46"/>
    <mergeCell ref="F32:I32"/>
    <mergeCell ref="D47:E47"/>
    <mergeCell ref="H47:I47"/>
    <mergeCell ref="K35:M35"/>
    <mergeCell ref="K36:M36"/>
    <mergeCell ref="K37:M37"/>
    <mergeCell ref="D45:E45"/>
    <mergeCell ref="H45:I45"/>
    <mergeCell ref="D46:E46"/>
    <mergeCell ref="K41:M41"/>
    <mergeCell ref="K42:M42"/>
    <mergeCell ref="K43:M43"/>
    <mergeCell ref="K44:M44"/>
    <mergeCell ref="D37:E37"/>
    <mergeCell ref="H37:I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23" workbookViewId="0">
      <selection activeCell="C40" sqref="C40"/>
    </sheetView>
  </sheetViews>
  <sheetFormatPr baseColWidth="10" defaultRowHeight="15" x14ac:dyDescent="0.25"/>
  <sheetData>
    <row r="1" spans="1:15" ht="18.75" x14ac:dyDescent="0.25">
      <c r="A1" s="136" t="s">
        <v>56</v>
      </c>
      <c r="B1" s="136"/>
      <c r="C1" s="136"/>
      <c r="D1" s="136"/>
      <c r="E1" s="136"/>
      <c r="F1" s="136" t="s">
        <v>57</v>
      </c>
      <c r="G1" s="136"/>
    </row>
    <row r="2" spans="1:15" x14ac:dyDescent="0.25">
      <c r="A2" s="137" t="s">
        <v>58</v>
      </c>
      <c r="B2" s="137"/>
      <c r="C2" s="137"/>
      <c r="D2" s="137"/>
      <c r="E2" s="137"/>
      <c r="F2" s="138">
        <v>214873.25</v>
      </c>
      <c r="G2" s="138"/>
      <c r="H2" t="s">
        <v>147</v>
      </c>
    </row>
    <row r="3" spans="1:15" x14ac:dyDescent="0.25">
      <c r="A3" s="139" t="s">
        <v>59</v>
      </c>
      <c r="B3" s="140"/>
      <c r="C3" s="140"/>
      <c r="D3" s="140"/>
      <c r="E3" s="141"/>
      <c r="F3" s="142">
        <v>0</v>
      </c>
      <c r="G3" s="142"/>
    </row>
    <row r="4" spans="1:15" x14ac:dyDescent="0.25">
      <c r="A4" s="137" t="s">
        <v>60</v>
      </c>
      <c r="B4" s="137"/>
      <c r="C4" s="137"/>
      <c r="D4" s="137"/>
      <c r="E4" s="137"/>
      <c r="F4" s="142">
        <v>0</v>
      </c>
      <c r="G4" s="142"/>
    </row>
    <row r="5" spans="1:15" x14ac:dyDescent="0.25">
      <c r="A5" s="137" t="s">
        <v>61</v>
      </c>
      <c r="B5" s="137"/>
      <c r="C5" s="137"/>
      <c r="D5" s="137"/>
      <c r="E5" s="137"/>
      <c r="F5" s="143">
        <v>0</v>
      </c>
      <c r="G5" s="143"/>
      <c r="J5" s="202" t="s">
        <v>154</v>
      </c>
      <c r="K5" s="202"/>
      <c r="L5" s="202"/>
      <c r="M5" s="202"/>
      <c r="N5">
        <v>8343.1</v>
      </c>
    </row>
    <row r="6" spans="1:15" x14ac:dyDescent="0.25">
      <c r="A6" s="137" t="s">
        <v>62</v>
      </c>
      <c r="B6" s="137"/>
      <c r="C6" s="137"/>
      <c r="D6" s="137"/>
      <c r="E6" s="137"/>
      <c r="F6" s="138">
        <v>-16100.94</v>
      </c>
      <c r="G6" s="138"/>
      <c r="H6" t="s">
        <v>92</v>
      </c>
      <c r="J6" s="203" t="s">
        <v>155</v>
      </c>
      <c r="K6" s="203"/>
      <c r="L6" s="203"/>
      <c r="N6">
        <v>3257.24</v>
      </c>
      <c r="O6">
        <f>SUM(N5:N7)</f>
        <v>16100.94</v>
      </c>
    </row>
    <row r="7" spans="1:15" x14ac:dyDescent="0.25">
      <c r="A7" s="137" t="s">
        <v>63</v>
      </c>
      <c r="B7" s="137"/>
      <c r="C7" s="137"/>
      <c r="D7" s="137"/>
      <c r="E7" s="137"/>
      <c r="F7" s="138">
        <v>-14629.53</v>
      </c>
      <c r="G7" s="138"/>
      <c r="H7" t="s">
        <v>93</v>
      </c>
      <c r="J7" t="s">
        <v>146</v>
      </c>
      <c r="K7" t="s">
        <v>156</v>
      </c>
      <c r="N7">
        <v>4500.6000000000004</v>
      </c>
    </row>
    <row r="8" spans="1:15" x14ac:dyDescent="0.25">
      <c r="A8" s="137" t="s">
        <v>64</v>
      </c>
      <c r="B8" s="137"/>
      <c r="C8" s="137"/>
      <c r="D8" s="137"/>
      <c r="E8" s="137"/>
      <c r="F8" s="144">
        <v>-1218.3</v>
      </c>
      <c r="G8" s="144"/>
    </row>
    <row r="9" spans="1:15" x14ac:dyDescent="0.25">
      <c r="A9" s="137" t="s">
        <v>65</v>
      </c>
      <c r="B9" s="137"/>
      <c r="C9" s="137"/>
      <c r="D9" s="137"/>
      <c r="E9" s="137"/>
      <c r="F9" s="142">
        <v>0</v>
      </c>
      <c r="G9" s="142"/>
    </row>
    <row r="10" spans="1:15" x14ac:dyDescent="0.25">
      <c r="A10" s="137" t="s">
        <v>66</v>
      </c>
      <c r="B10" s="137"/>
      <c r="C10" s="137"/>
      <c r="D10" s="137"/>
      <c r="E10" s="137"/>
      <c r="F10" s="142">
        <v>0</v>
      </c>
      <c r="G10" s="142"/>
    </row>
    <row r="11" spans="1:15" ht="15.75" x14ac:dyDescent="0.25">
      <c r="A11" s="145" t="s">
        <v>67</v>
      </c>
      <c r="B11" s="145"/>
      <c r="C11" s="145"/>
      <c r="D11" s="145"/>
      <c r="E11" s="145"/>
      <c r="F11" s="146">
        <f>SUM(F2:G8)</f>
        <v>182924.48</v>
      </c>
      <c r="G11" s="146"/>
    </row>
    <row r="12" spans="1:15" x14ac:dyDescent="0.25">
      <c r="A12" s="137" t="s">
        <v>68</v>
      </c>
      <c r="B12" s="137"/>
      <c r="C12" s="137"/>
      <c r="D12" s="137"/>
      <c r="E12" s="137"/>
      <c r="F12" s="142">
        <v>0</v>
      </c>
      <c r="G12" s="142"/>
    </row>
    <row r="13" spans="1:15" x14ac:dyDescent="0.25">
      <c r="A13" s="137" t="s">
        <v>69</v>
      </c>
      <c r="B13" s="137"/>
      <c r="C13" s="137"/>
      <c r="D13" s="137"/>
      <c r="E13" s="137"/>
      <c r="F13" s="138">
        <v>-187</v>
      </c>
      <c r="G13" s="138"/>
      <c r="H13" t="s">
        <v>148</v>
      </c>
    </row>
    <row r="14" spans="1:15" x14ac:dyDescent="0.25">
      <c r="A14" s="137" t="s">
        <v>70</v>
      </c>
      <c r="B14" s="137"/>
      <c r="C14" s="137"/>
      <c r="D14" s="137"/>
      <c r="E14" s="137"/>
      <c r="F14" s="142">
        <v>0</v>
      </c>
      <c r="G14" s="142"/>
    </row>
    <row r="15" spans="1:15" x14ac:dyDescent="0.25">
      <c r="A15" s="137" t="s">
        <v>71</v>
      </c>
      <c r="B15" s="137"/>
      <c r="C15" s="137"/>
      <c r="D15" s="137"/>
      <c r="E15" s="137"/>
      <c r="F15" s="142">
        <v>0</v>
      </c>
      <c r="G15" s="142"/>
    </row>
    <row r="16" spans="1:15" ht="15.75" x14ac:dyDescent="0.25">
      <c r="A16" s="145" t="s">
        <v>72</v>
      </c>
      <c r="B16" s="145"/>
      <c r="C16" s="145"/>
      <c r="D16" s="145"/>
      <c r="E16" s="145"/>
      <c r="F16" s="146">
        <v>-187</v>
      </c>
      <c r="G16" s="146"/>
    </row>
    <row r="17" spans="1:14" ht="15.75" x14ac:dyDescent="0.25">
      <c r="A17" s="145" t="s">
        <v>73</v>
      </c>
      <c r="B17" s="145"/>
      <c r="C17" s="145"/>
      <c r="D17" s="145"/>
      <c r="E17" s="145"/>
      <c r="F17" s="146">
        <f>SUM(F11+F16)</f>
        <v>182737.48</v>
      </c>
      <c r="G17" s="146"/>
    </row>
    <row r="18" spans="1:14" x14ac:dyDescent="0.25">
      <c r="A18" s="147" t="s">
        <v>74</v>
      </c>
      <c r="B18" s="148"/>
      <c r="C18" s="148"/>
      <c r="D18" s="148"/>
      <c r="E18" s="149"/>
      <c r="F18" s="98">
        <v>-36547.5</v>
      </c>
      <c r="G18" s="99"/>
    </row>
    <row r="19" spans="1:14" ht="18.75" x14ac:dyDescent="0.25">
      <c r="A19" s="105" t="s">
        <v>75</v>
      </c>
      <c r="B19" s="106"/>
      <c r="C19" s="106"/>
      <c r="D19" s="106"/>
      <c r="E19" s="107"/>
      <c r="F19" s="150">
        <f>SUM(F17,F18)</f>
        <v>146189.98000000001</v>
      </c>
      <c r="G19" s="107"/>
    </row>
    <row r="23" spans="1:14" x14ac:dyDescent="0.25">
      <c r="A23" s="151" t="s">
        <v>76</v>
      </c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</row>
    <row r="24" spans="1:14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</row>
    <row r="25" spans="1:14" x14ac:dyDescent="0.25">
      <c r="A25" s="152" t="s">
        <v>77</v>
      </c>
      <c r="B25" s="152"/>
      <c r="C25" s="153" t="s">
        <v>78</v>
      </c>
      <c r="D25" s="153"/>
      <c r="E25" s="153" t="s">
        <v>79</v>
      </c>
      <c r="F25" s="153"/>
      <c r="G25" s="153" t="s">
        <v>80</v>
      </c>
      <c r="H25" s="153"/>
      <c r="I25" s="153" t="s">
        <v>81</v>
      </c>
      <c r="J25" s="153"/>
      <c r="K25" s="153" t="s">
        <v>82</v>
      </c>
      <c r="L25" s="153"/>
    </row>
    <row r="26" spans="1:14" x14ac:dyDescent="0.25">
      <c r="A26" s="93" t="s">
        <v>83</v>
      </c>
      <c r="B26" s="93"/>
      <c r="C26" s="83">
        <v>500</v>
      </c>
      <c r="D26" s="83"/>
      <c r="E26" s="83">
        <v>413.22</v>
      </c>
      <c r="F26" s="83"/>
      <c r="G26" s="155">
        <v>0.08</v>
      </c>
      <c r="H26" s="83"/>
      <c r="I26" s="83">
        <v>33.06</v>
      </c>
      <c r="J26" s="83"/>
      <c r="K26" s="154">
        <v>271.08</v>
      </c>
      <c r="L26" s="154"/>
    </row>
    <row r="27" spans="1:14" x14ac:dyDescent="0.25">
      <c r="A27" s="93" t="s">
        <v>84</v>
      </c>
      <c r="B27" s="93"/>
      <c r="C27" s="83">
        <v>1800</v>
      </c>
      <c r="D27" s="83"/>
      <c r="E27" s="83">
        <v>1487.6</v>
      </c>
      <c r="F27" s="83"/>
      <c r="G27" s="155">
        <v>0.16</v>
      </c>
      <c r="H27" s="83"/>
      <c r="I27" s="83">
        <v>238.02</v>
      </c>
      <c r="J27" s="83"/>
      <c r="K27" s="154"/>
      <c r="L27" s="154"/>
    </row>
    <row r="28" spans="1:14" x14ac:dyDescent="0.25">
      <c r="A28" s="156" t="s">
        <v>85</v>
      </c>
      <c r="B28" s="156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4" x14ac:dyDescent="0.25">
      <c r="A29" s="93" t="s">
        <v>85</v>
      </c>
      <c r="B29" s="93"/>
      <c r="C29" s="98">
        <v>2476.19</v>
      </c>
      <c r="D29" s="99"/>
      <c r="E29" s="98">
        <v>2046.41</v>
      </c>
      <c r="F29" s="99"/>
      <c r="G29" s="157">
        <v>0.1</v>
      </c>
      <c r="H29" s="99"/>
      <c r="I29" s="98">
        <v>204.64</v>
      </c>
      <c r="J29" s="99"/>
      <c r="K29" s="205">
        <f>SUM(I29:J31)</f>
        <v>768.5</v>
      </c>
      <c r="L29" s="206"/>
    </row>
    <row r="30" spans="1:14" x14ac:dyDescent="0.25">
      <c r="C30" s="83">
        <v>73.56</v>
      </c>
      <c r="D30" s="83"/>
      <c r="E30" s="83">
        <v>60.79</v>
      </c>
      <c r="F30" s="83"/>
      <c r="G30" s="155">
        <v>0.1</v>
      </c>
      <c r="H30" s="83"/>
      <c r="I30" s="83">
        <v>6.08</v>
      </c>
      <c r="J30" s="83"/>
      <c r="K30" s="207"/>
      <c r="L30" s="208"/>
    </row>
    <row r="31" spans="1:14" x14ac:dyDescent="0.25">
      <c r="A31" s="93" t="s">
        <v>86</v>
      </c>
      <c r="B31" s="93"/>
      <c r="C31" s="83" t="s">
        <v>94</v>
      </c>
      <c r="D31" s="83"/>
      <c r="E31" s="83">
        <v>2230.9899999999998</v>
      </c>
      <c r="F31" s="83"/>
      <c r="G31" s="155">
        <v>0.25</v>
      </c>
      <c r="H31" s="83"/>
      <c r="I31" s="83">
        <v>557.78</v>
      </c>
      <c r="J31" s="83"/>
      <c r="K31" s="209"/>
      <c r="L31" s="210"/>
      <c r="N31">
        <v>2476.19</v>
      </c>
    </row>
    <row r="32" spans="1:14" x14ac:dyDescent="0.25">
      <c r="A32" s="156" t="s">
        <v>87</v>
      </c>
      <c r="B32" s="156"/>
      <c r="C32" s="34"/>
      <c r="D32" s="34"/>
      <c r="E32" s="34"/>
      <c r="F32" s="34"/>
      <c r="G32" s="34"/>
      <c r="H32" s="34"/>
      <c r="I32" s="34"/>
      <c r="J32" s="34"/>
      <c r="K32" s="204"/>
      <c r="L32" s="204"/>
    </row>
    <row r="33" spans="1:12" x14ac:dyDescent="0.25">
      <c r="A33" s="93" t="s">
        <v>88</v>
      </c>
      <c r="B33" s="93"/>
      <c r="C33" s="83">
        <v>400</v>
      </c>
      <c r="D33" s="83"/>
      <c r="E33" s="83">
        <v>330.58</v>
      </c>
      <c r="F33" s="83"/>
      <c r="G33" s="155">
        <v>0.33</v>
      </c>
      <c r="H33" s="83"/>
      <c r="I33" s="83">
        <v>109.09</v>
      </c>
      <c r="J33" s="83"/>
      <c r="K33" s="34"/>
      <c r="L33" s="34"/>
    </row>
    <row r="34" spans="1:12" x14ac:dyDescent="0.25">
      <c r="A34" s="93" t="s">
        <v>89</v>
      </c>
      <c r="B34" s="93"/>
      <c r="C34" s="83">
        <v>336.99</v>
      </c>
      <c r="D34" s="83"/>
      <c r="E34" s="83">
        <v>278.5</v>
      </c>
      <c r="F34" s="83"/>
      <c r="G34" s="155">
        <v>0.25</v>
      </c>
      <c r="H34" s="83"/>
      <c r="I34" s="83">
        <v>69.63</v>
      </c>
      <c r="J34" s="83"/>
      <c r="K34" s="154">
        <f>SUM(I33:J34)</f>
        <v>178.72</v>
      </c>
      <c r="L34" s="154"/>
    </row>
    <row r="35" spans="1:12" x14ac:dyDescent="0.25">
      <c r="C35" s="40"/>
      <c r="D35" s="40"/>
      <c r="E35" s="40"/>
      <c r="F35" s="40"/>
      <c r="G35" s="40"/>
      <c r="H35" s="40"/>
      <c r="I35" s="34"/>
      <c r="J35" s="34"/>
      <c r="K35" s="154"/>
      <c r="L35" s="154"/>
    </row>
    <row r="36" spans="1:12" x14ac:dyDescent="0.25">
      <c r="C36" s="40"/>
      <c r="D36" s="40"/>
      <c r="E36" s="40"/>
      <c r="F36" s="40"/>
      <c r="G36" s="40"/>
      <c r="H36" s="40"/>
      <c r="I36" s="154" t="s">
        <v>90</v>
      </c>
      <c r="J36" s="154"/>
      <c r="K36" s="34"/>
      <c r="L36" s="34"/>
    </row>
    <row r="37" spans="1:12" x14ac:dyDescent="0.25">
      <c r="C37" s="40"/>
      <c r="D37" s="40"/>
      <c r="E37" s="40"/>
      <c r="F37" s="40"/>
      <c r="G37" s="40"/>
      <c r="H37" s="40"/>
      <c r="I37" s="154"/>
      <c r="J37" s="154"/>
      <c r="K37" s="154">
        <f>SUM(K26,K29,K34)</f>
        <v>1218.3</v>
      </c>
      <c r="L37" s="154"/>
    </row>
    <row r="38" spans="1:12" x14ac:dyDescent="0.25">
      <c r="K38" s="154"/>
      <c r="L38" s="154"/>
    </row>
    <row r="39" spans="1:12" x14ac:dyDescent="0.25">
      <c r="C39">
        <f>SUM(C26:D31,C34)</f>
        <v>5186.7400000000007</v>
      </c>
    </row>
  </sheetData>
  <mergeCells count="87">
    <mergeCell ref="J5:M5"/>
    <mergeCell ref="C29:D29"/>
    <mergeCell ref="E29:F29"/>
    <mergeCell ref="G29:H29"/>
    <mergeCell ref="I29:J29"/>
    <mergeCell ref="K29:L31"/>
    <mergeCell ref="I36:J37"/>
    <mergeCell ref="K37:L38"/>
    <mergeCell ref="K34:L35"/>
    <mergeCell ref="A34:B34"/>
    <mergeCell ref="C34:D34"/>
    <mergeCell ref="E34:F34"/>
    <mergeCell ref="G34:H34"/>
    <mergeCell ref="I34:J34"/>
    <mergeCell ref="I33:J33"/>
    <mergeCell ref="A32:B32"/>
    <mergeCell ref="A33:B33"/>
    <mergeCell ref="C33:D33"/>
    <mergeCell ref="E33:F33"/>
    <mergeCell ref="G33:H33"/>
    <mergeCell ref="I30:J30"/>
    <mergeCell ref="A31:B31"/>
    <mergeCell ref="C31:D31"/>
    <mergeCell ref="E31:F31"/>
    <mergeCell ref="G31:H31"/>
    <mergeCell ref="I31:J31"/>
    <mergeCell ref="A28:B28"/>
    <mergeCell ref="A29:B29"/>
    <mergeCell ref="C30:D30"/>
    <mergeCell ref="E30:F30"/>
    <mergeCell ref="G30:H30"/>
    <mergeCell ref="K26:L27"/>
    <mergeCell ref="A27:B27"/>
    <mergeCell ref="C27:D27"/>
    <mergeCell ref="E27:F27"/>
    <mergeCell ref="G27:H27"/>
    <mergeCell ref="A26:B26"/>
    <mergeCell ref="C26:D26"/>
    <mergeCell ref="E26:F26"/>
    <mergeCell ref="G26:H26"/>
    <mergeCell ref="I26:J26"/>
    <mergeCell ref="I27:J27"/>
    <mergeCell ref="A19:E19"/>
    <mergeCell ref="F19:G19"/>
    <mergeCell ref="A23:L24"/>
    <mergeCell ref="A25:B25"/>
    <mergeCell ref="C25:D25"/>
    <mergeCell ref="E25:F25"/>
    <mergeCell ref="G25:H25"/>
    <mergeCell ref="I25:J25"/>
    <mergeCell ref="K25:L25"/>
    <mergeCell ref="A16:E16"/>
    <mergeCell ref="F16:G16"/>
    <mergeCell ref="A17:E17"/>
    <mergeCell ref="F17:G17"/>
    <mergeCell ref="A18:E18"/>
    <mergeCell ref="F18:G18"/>
    <mergeCell ref="A13:E13"/>
    <mergeCell ref="F13:G13"/>
    <mergeCell ref="A14:E14"/>
    <mergeCell ref="F14:G14"/>
    <mergeCell ref="A15:E15"/>
    <mergeCell ref="F15:G15"/>
    <mergeCell ref="A10:E10"/>
    <mergeCell ref="F10:G10"/>
    <mergeCell ref="A11:E11"/>
    <mergeCell ref="F11:G11"/>
    <mergeCell ref="A12:E12"/>
    <mergeCell ref="F12:G12"/>
    <mergeCell ref="A7:E7"/>
    <mergeCell ref="F7:G7"/>
    <mergeCell ref="A8:E8"/>
    <mergeCell ref="F8:G8"/>
    <mergeCell ref="A9:E9"/>
    <mergeCell ref="F9:G9"/>
    <mergeCell ref="A4:E4"/>
    <mergeCell ref="F4:G4"/>
    <mergeCell ref="A5:E5"/>
    <mergeCell ref="F5:G5"/>
    <mergeCell ref="A6:E6"/>
    <mergeCell ref="F6:G6"/>
    <mergeCell ref="A1:E1"/>
    <mergeCell ref="F1:G1"/>
    <mergeCell ref="A2:E2"/>
    <mergeCell ref="F2:G2"/>
    <mergeCell ref="A3:E3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D15" sqref="D15:E15"/>
    </sheetView>
  </sheetViews>
  <sheetFormatPr baseColWidth="10" defaultRowHeight="15" x14ac:dyDescent="0.25"/>
  <cols>
    <col min="5" max="5" width="21" customWidth="1"/>
    <col min="12" max="12" width="22.28515625" customWidth="1"/>
  </cols>
  <sheetData>
    <row r="1" spans="1:13" x14ac:dyDescent="0.25">
      <c r="A1" s="161" t="s">
        <v>95</v>
      </c>
      <c r="B1" s="161"/>
      <c r="C1" s="161"/>
      <c r="D1" s="161"/>
      <c r="E1" s="161"/>
      <c r="F1" s="161"/>
      <c r="G1" s="161"/>
      <c r="H1" s="161"/>
      <c r="I1" s="161"/>
      <c r="J1" s="161"/>
    </row>
    <row r="2" spans="1:13" x14ac:dyDescent="0.25">
      <c r="A2" s="161"/>
      <c r="B2" s="161"/>
      <c r="C2" s="161"/>
      <c r="D2" s="161"/>
      <c r="E2" s="161"/>
      <c r="F2" s="161"/>
      <c r="G2" s="161"/>
      <c r="H2" s="161"/>
      <c r="I2" s="161"/>
      <c r="J2" s="161"/>
    </row>
    <row r="3" spans="1:13" ht="15.75" x14ac:dyDescent="0.25">
      <c r="A3" s="162" t="s">
        <v>96</v>
      </c>
      <c r="B3" s="162"/>
      <c r="C3" s="162"/>
      <c r="D3" s="162"/>
      <c r="E3" s="162"/>
      <c r="F3" s="162" t="s">
        <v>97</v>
      </c>
      <c r="G3" s="162"/>
      <c r="H3" s="162"/>
      <c r="I3" s="162"/>
      <c r="J3" s="162"/>
    </row>
    <row r="4" spans="1:13" ht="15.75" x14ac:dyDescent="0.25">
      <c r="A4" s="49" t="s">
        <v>115</v>
      </c>
      <c r="B4" s="50"/>
      <c r="C4" s="50"/>
      <c r="D4" s="163">
        <f>SUM(D5+D6+D7)</f>
        <v>4250.0199999999995</v>
      </c>
      <c r="E4" s="164"/>
      <c r="F4" s="49" t="s">
        <v>112</v>
      </c>
      <c r="G4" s="50"/>
      <c r="H4" s="50"/>
      <c r="I4" s="163">
        <f>I6+I5</f>
        <v>158189.98000000001</v>
      </c>
      <c r="J4" s="164"/>
      <c r="L4" t="s">
        <v>105</v>
      </c>
    </row>
    <row r="5" spans="1:13" x14ac:dyDescent="0.25">
      <c r="A5" s="158" t="s">
        <v>142</v>
      </c>
      <c r="B5" s="158"/>
      <c r="C5" s="158"/>
      <c r="D5" s="93">
        <v>330.58</v>
      </c>
      <c r="E5" s="93"/>
      <c r="F5" s="158" t="s">
        <v>98</v>
      </c>
      <c r="G5" s="158"/>
      <c r="H5" s="158"/>
      <c r="I5" s="159">
        <v>12000</v>
      </c>
      <c r="J5" s="160"/>
      <c r="L5" t="s">
        <v>106</v>
      </c>
    </row>
    <row r="6" spans="1:13" x14ac:dyDescent="0.25">
      <c r="A6" s="158" t="s">
        <v>143</v>
      </c>
      <c r="B6" s="158"/>
      <c r="C6" s="158"/>
      <c r="D6" s="93">
        <v>5186.74</v>
      </c>
      <c r="E6" s="93"/>
      <c r="F6" s="158" t="s">
        <v>99</v>
      </c>
      <c r="G6" s="158"/>
      <c r="H6" s="158"/>
      <c r="I6" s="159">
        <v>146189.98000000001</v>
      </c>
      <c r="J6" s="160"/>
    </row>
    <row r="7" spans="1:13" x14ac:dyDescent="0.25">
      <c r="A7" s="1" t="s">
        <v>144</v>
      </c>
      <c r="B7" s="1"/>
      <c r="C7" s="1"/>
      <c r="D7" s="93">
        <v>-1267.3</v>
      </c>
      <c r="E7" s="93"/>
      <c r="F7" s="159"/>
      <c r="G7" s="165"/>
      <c r="H7" s="160"/>
      <c r="I7" s="93"/>
      <c r="J7" s="93"/>
    </row>
    <row r="8" spans="1:13" ht="15.75" x14ac:dyDescent="0.25">
      <c r="A8" s="158" t="s">
        <v>100</v>
      </c>
      <c r="B8" s="158"/>
      <c r="C8" s="158"/>
      <c r="D8" s="93"/>
      <c r="E8" s="93"/>
      <c r="F8" s="166" t="s">
        <v>113</v>
      </c>
      <c r="G8" s="167"/>
      <c r="H8" s="167"/>
      <c r="I8" s="163">
        <f>I9</f>
        <v>3127</v>
      </c>
      <c r="J8" s="164"/>
    </row>
    <row r="9" spans="1:13" x14ac:dyDescent="0.25">
      <c r="A9" s="159"/>
      <c r="B9" s="165"/>
      <c r="C9" s="160"/>
      <c r="D9" s="159"/>
      <c r="E9" s="160"/>
      <c r="F9" s="158" t="s">
        <v>107</v>
      </c>
      <c r="G9" s="158"/>
      <c r="H9" s="158"/>
      <c r="I9" s="159">
        <v>3127</v>
      </c>
      <c r="J9" s="160"/>
    </row>
    <row r="10" spans="1:13" ht="15.75" x14ac:dyDescent="0.25">
      <c r="A10" s="49" t="s">
        <v>116</v>
      </c>
      <c r="B10" s="50"/>
      <c r="C10" s="50"/>
      <c r="D10" s="170">
        <f>D12+D15+D14</f>
        <v>202365</v>
      </c>
      <c r="E10" s="164"/>
      <c r="F10" s="93"/>
      <c r="G10" s="93"/>
      <c r="H10" s="93"/>
      <c r="I10" s="93"/>
      <c r="J10" s="93"/>
    </row>
    <row r="11" spans="1:13" ht="15.75" x14ac:dyDescent="0.25">
      <c r="A11" s="52"/>
      <c r="B11" s="51"/>
      <c r="C11" s="51"/>
      <c r="D11" s="168"/>
      <c r="E11" s="169"/>
      <c r="F11" s="49" t="s">
        <v>114</v>
      </c>
      <c r="G11" s="50"/>
      <c r="H11" s="50"/>
      <c r="I11" s="163">
        <f>I12+I13+I14+I15</f>
        <v>45297.54</v>
      </c>
      <c r="J11" s="164"/>
    </row>
    <row r="12" spans="1:13" ht="15.75" x14ac:dyDescent="0.25">
      <c r="A12" s="52" t="s">
        <v>21</v>
      </c>
      <c r="B12" s="51"/>
      <c r="C12" s="51"/>
      <c r="D12" s="168">
        <v>200</v>
      </c>
      <c r="E12" s="169"/>
      <c r="F12" s="159" t="s">
        <v>108</v>
      </c>
      <c r="G12" s="165"/>
      <c r="H12" s="160"/>
      <c r="I12" s="199">
        <v>4500.6000000000004</v>
      </c>
      <c r="J12" s="200"/>
    </row>
    <row r="13" spans="1:13" x14ac:dyDescent="0.25">
      <c r="A13" s="158" t="s">
        <v>101</v>
      </c>
      <c r="B13" s="158"/>
      <c r="C13" s="158"/>
      <c r="D13" s="93" t="s">
        <v>102</v>
      </c>
      <c r="E13" s="93"/>
      <c r="F13" s="159" t="s">
        <v>110</v>
      </c>
      <c r="G13" s="165"/>
      <c r="H13" s="160"/>
      <c r="I13" s="199">
        <v>2087.6999999999998</v>
      </c>
      <c r="J13" s="200"/>
    </row>
    <row r="14" spans="1:13" x14ac:dyDescent="0.25">
      <c r="A14" s="173" t="s">
        <v>120</v>
      </c>
      <c r="B14" s="174"/>
      <c r="C14" s="175"/>
      <c r="D14" s="171">
        <v>931</v>
      </c>
      <c r="E14" s="172"/>
      <c r="F14" s="159" t="s">
        <v>111</v>
      </c>
      <c r="G14" s="165"/>
      <c r="H14" s="160"/>
      <c r="I14" s="199">
        <v>800</v>
      </c>
      <c r="J14" s="200"/>
      <c r="K14" t="s">
        <v>149</v>
      </c>
    </row>
    <row r="15" spans="1:13" ht="15.75" thickBot="1" x14ac:dyDescent="0.3">
      <c r="A15" s="196" t="s">
        <v>103</v>
      </c>
      <c r="B15" s="196"/>
      <c r="C15" s="196"/>
      <c r="D15" s="197">
        <v>201234</v>
      </c>
      <c r="E15" s="198"/>
      <c r="F15" s="159" t="s">
        <v>109</v>
      </c>
      <c r="G15" s="165"/>
      <c r="H15" s="160"/>
      <c r="I15" s="165">
        <v>37909.24</v>
      </c>
      <c r="J15" s="160"/>
    </row>
    <row r="16" spans="1:13" ht="24" thickTop="1" x14ac:dyDescent="0.35">
      <c r="A16" s="180" t="s">
        <v>104</v>
      </c>
      <c r="B16" s="181"/>
      <c r="C16" s="182"/>
      <c r="D16" s="186">
        <f>D4+D10</f>
        <v>206615.02</v>
      </c>
      <c r="E16" s="187"/>
      <c r="F16" s="190" t="s">
        <v>104</v>
      </c>
      <c r="G16" s="191"/>
      <c r="H16" s="192"/>
      <c r="I16" s="176">
        <f>SUM(I4+I8+I11)</f>
        <v>206614.52000000002</v>
      </c>
      <c r="J16" s="177"/>
      <c r="L16" s="60"/>
      <c r="M16" s="61"/>
    </row>
    <row r="17" spans="1:10" ht="15.75" thickBot="1" x14ac:dyDescent="0.3">
      <c r="A17" s="183"/>
      <c r="B17" s="184"/>
      <c r="C17" s="185"/>
      <c r="D17" s="188"/>
      <c r="E17" s="189"/>
      <c r="F17" s="193"/>
      <c r="G17" s="194"/>
      <c r="H17" s="195"/>
      <c r="I17" s="178"/>
      <c r="J17" s="179"/>
    </row>
    <row r="18" spans="1:10" ht="15.75" thickTop="1" x14ac:dyDescent="0.25">
      <c r="D18" s="59"/>
      <c r="E18" s="40"/>
    </row>
    <row r="24" spans="1:10" ht="47.25" customHeight="1" x14ac:dyDescent="0.25"/>
    <row r="25" spans="1:10" ht="55.5" customHeight="1" x14ac:dyDescent="0.25"/>
    <row r="26" spans="1:10" ht="45" customHeight="1" x14ac:dyDescent="0.25"/>
    <row r="27" spans="1:10" ht="58.5" customHeight="1" x14ac:dyDescent="0.25"/>
    <row r="28" spans="1:10" ht="45" customHeight="1" x14ac:dyDescent="0.25"/>
    <row r="29" spans="1:10" ht="60" customHeight="1" x14ac:dyDescent="0.25"/>
    <row r="30" spans="1:10" ht="75" customHeight="1" x14ac:dyDescent="0.25"/>
    <row r="31" spans="1:10" ht="60" customHeight="1" x14ac:dyDescent="0.25"/>
    <row r="32" spans="1:10" ht="45" customHeight="1" x14ac:dyDescent="0.25"/>
  </sheetData>
  <mergeCells count="48">
    <mergeCell ref="I16:J17"/>
    <mergeCell ref="I15:J15"/>
    <mergeCell ref="F15:H15"/>
    <mergeCell ref="A13:C13"/>
    <mergeCell ref="D13:E13"/>
    <mergeCell ref="A16:C17"/>
    <mergeCell ref="D16:E17"/>
    <mergeCell ref="F16:H17"/>
    <mergeCell ref="A15:C15"/>
    <mergeCell ref="D15:E15"/>
    <mergeCell ref="D12:E12"/>
    <mergeCell ref="D10:E10"/>
    <mergeCell ref="D14:E14"/>
    <mergeCell ref="A14:C14"/>
    <mergeCell ref="I12:J12"/>
    <mergeCell ref="F13:H13"/>
    <mergeCell ref="I13:J13"/>
    <mergeCell ref="F14:H14"/>
    <mergeCell ref="I14:J14"/>
    <mergeCell ref="F12:H12"/>
    <mergeCell ref="A8:C8"/>
    <mergeCell ref="D8:E8"/>
    <mergeCell ref="F9:H9"/>
    <mergeCell ref="I9:J9"/>
    <mergeCell ref="I11:J11"/>
    <mergeCell ref="F10:H10"/>
    <mergeCell ref="I10:J10"/>
    <mergeCell ref="D9:E9"/>
    <mergeCell ref="A9:C9"/>
    <mergeCell ref="F8:H8"/>
    <mergeCell ref="I8:J8"/>
    <mergeCell ref="D11:E11"/>
    <mergeCell ref="A6:C6"/>
    <mergeCell ref="D6:E6"/>
    <mergeCell ref="F6:H6"/>
    <mergeCell ref="I6:J6"/>
    <mergeCell ref="D7:E7"/>
    <mergeCell ref="I7:J7"/>
    <mergeCell ref="F7:H7"/>
    <mergeCell ref="A5:C5"/>
    <mergeCell ref="D5:E5"/>
    <mergeCell ref="F5:H5"/>
    <mergeCell ref="I5:J5"/>
    <mergeCell ref="A1:J2"/>
    <mergeCell ref="A3:E3"/>
    <mergeCell ref="F3:J3"/>
    <mergeCell ref="I4:J4"/>
    <mergeCell ref="D4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9" sqref="C9"/>
    </sheetView>
  </sheetViews>
  <sheetFormatPr baseColWidth="10" defaultRowHeight="15" x14ac:dyDescent="0.25"/>
  <cols>
    <col min="1" max="1" width="30.7109375" customWidth="1"/>
    <col min="2" max="2" width="37.140625" customWidth="1"/>
    <col min="3" max="3" width="29.42578125" customWidth="1"/>
  </cols>
  <sheetData>
    <row r="1" spans="1:3" ht="15.75" thickBot="1" x14ac:dyDescent="0.3">
      <c r="A1" s="62" t="s">
        <v>121</v>
      </c>
      <c r="B1" s="63" t="s">
        <v>122</v>
      </c>
      <c r="C1" s="64" t="s">
        <v>123</v>
      </c>
    </row>
    <row r="2" spans="1:3" ht="36" customHeight="1" thickTop="1" x14ac:dyDescent="0.25">
      <c r="A2" s="65" t="s">
        <v>124</v>
      </c>
      <c r="B2" s="66" t="s">
        <v>125</v>
      </c>
      <c r="C2" s="67">
        <v>91.42</v>
      </c>
    </row>
    <row r="3" spans="1:3" ht="36.75" customHeight="1" x14ac:dyDescent="0.25">
      <c r="A3" s="68" t="s">
        <v>126</v>
      </c>
      <c r="B3" s="69" t="s">
        <v>127</v>
      </c>
      <c r="C3" s="70">
        <v>93.1</v>
      </c>
    </row>
    <row r="4" spans="1:3" ht="37.5" customHeight="1" x14ac:dyDescent="0.25">
      <c r="A4" s="71" t="s">
        <v>128</v>
      </c>
      <c r="B4" s="72" t="s">
        <v>129</v>
      </c>
      <c r="C4" s="67">
        <v>4.84</v>
      </c>
    </row>
    <row r="5" spans="1:3" ht="39" customHeight="1" x14ac:dyDescent="0.25">
      <c r="A5" s="68" t="s">
        <v>130</v>
      </c>
      <c r="B5" s="73" t="s">
        <v>131</v>
      </c>
      <c r="C5" s="70">
        <v>4.84</v>
      </c>
    </row>
    <row r="6" spans="1:3" ht="39" customHeight="1" x14ac:dyDescent="0.25">
      <c r="A6" s="71" t="s">
        <v>132</v>
      </c>
      <c r="B6" s="72" t="s">
        <v>133</v>
      </c>
      <c r="C6" s="67">
        <v>4.53</v>
      </c>
    </row>
    <row r="7" spans="1:3" ht="43.5" customHeight="1" x14ac:dyDescent="0.25">
      <c r="A7" s="68" t="s">
        <v>134</v>
      </c>
      <c r="B7" s="74" t="s">
        <v>135</v>
      </c>
      <c r="C7" s="70">
        <v>0.68</v>
      </c>
    </row>
    <row r="8" spans="1:3" ht="42" customHeight="1" x14ac:dyDescent="0.25">
      <c r="A8" s="71" t="s">
        <v>136</v>
      </c>
      <c r="B8" s="72" t="s">
        <v>137</v>
      </c>
      <c r="C8" s="67">
        <v>10.18</v>
      </c>
    </row>
    <row r="9" spans="1:3" ht="37.5" customHeight="1" x14ac:dyDescent="0.25">
      <c r="A9" s="68" t="s">
        <v>138</v>
      </c>
      <c r="B9" s="74" t="s">
        <v>139</v>
      </c>
      <c r="C9" s="70">
        <v>3.0000000000000001E-3</v>
      </c>
    </row>
    <row r="10" spans="1:3" ht="33" customHeight="1" x14ac:dyDescent="0.25">
      <c r="A10" s="75" t="s">
        <v>140</v>
      </c>
      <c r="B10" s="76" t="s">
        <v>141</v>
      </c>
      <c r="C10" s="77">
        <v>170956.24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tesoreria</vt:lpstr>
      <vt:lpstr>perdidas y ganancias</vt:lpstr>
      <vt:lpstr>balance</vt:lpstr>
      <vt:lpstr>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Mañana</dc:creator>
  <cp:lastModifiedBy>cristina</cp:lastModifiedBy>
  <dcterms:created xsi:type="dcterms:W3CDTF">2016-02-26T12:16:16Z</dcterms:created>
  <dcterms:modified xsi:type="dcterms:W3CDTF">2016-04-13T21:35:36Z</dcterms:modified>
</cp:coreProperties>
</file>