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21AC40C5-7D5A-4270-9B50-90A3F84FEE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dición" sheetId="1" r:id="rId1"/>
    <sheet name="Fabrican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E28" i="1"/>
  <c r="I33" i="1"/>
  <c r="I32" i="1"/>
  <c r="I31" i="1"/>
  <c r="I30" i="1"/>
  <c r="E21" i="1"/>
  <c r="I29" i="1"/>
  <c r="E14" i="1"/>
  <c r="E29" i="1"/>
  <c r="C14" i="1"/>
  <c r="K21" i="1"/>
  <c r="L25" i="1"/>
  <c r="L24" i="1"/>
  <c r="L23" i="1"/>
  <c r="L22" i="1"/>
  <c r="L21" i="1"/>
  <c r="K25" i="1"/>
  <c r="K24" i="1"/>
  <c r="K23" i="1"/>
  <c r="K22" i="1"/>
  <c r="J25" i="1"/>
  <c r="J24" i="1"/>
  <c r="J23" i="1"/>
  <c r="J22" i="1"/>
  <c r="J21" i="1"/>
  <c r="I25" i="1"/>
  <c r="I24" i="1"/>
  <c r="I23" i="1"/>
  <c r="I22" i="1"/>
  <c r="I21" i="1"/>
  <c r="E30" i="1" l="1"/>
  <c r="E31" i="1"/>
  <c r="C39" i="1"/>
  <c r="C38" i="1"/>
  <c r="C37" i="1"/>
  <c r="C36" i="1"/>
  <c r="C35" i="1"/>
  <c r="F14" i="1"/>
  <c r="D39" i="1"/>
  <c r="D38" i="1"/>
  <c r="D37" i="1"/>
  <c r="D36" i="1"/>
  <c r="D35" i="1"/>
  <c r="E39" i="1"/>
  <c r="E38" i="1"/>
  <c r="E37" i="1"/>
  <c r="E36" i="1"/>
  <c r="E35" i="1"/>
  <c r="E32" i="1"/>
  <c r="C32" i="1"/>
  <c r="C31" i="1"/>
  <c r="C30" i="1"/>
  <c r="C29" i="1"/>
  <c r="C28" i="1"/>
  <c r="D14" i="1" l="1"/>
  <c r="D32" i="1"/>
  <c r="D31" i="1"/>
  <c r="D30" i="1"/>
  <c r="D29" i="1"/>
  <c r="D28" i="1"/>
  <c r="E25" i="1"/>
  <c r="E24" i="1"/>
  <c r="E23" i="1"/>
  <c r="E22" i="1"/>
  <c r="D25" i="1"/>
  <c r="D24" i="1"/>
  <c r="D23" i="1"/>
  <c r="D22" i="1"/>
  <c r="D21" i="1"/>
  <c r="C25" i="1"/>
  <c r="C24" i="1"/>
  <c r="C23" i="1"/>
  <c r="C22" i="1"/>
  <c r="C21" i="1"/>
</calcChain>
</file>

<file path=xl/sharedStrings.xml><?xml version="1.0" encoding="utf-8"?>
<sst xmlns="http://schemas.openxmlformats.org/spreadsheetml/2006/main" count="70" uniqueCount="56">
  <si>
    <t>Valores medidos / obtenidos por software / etc.</t>
  </si>
  <si>
    <t>Variables eléctricas</t>
  </si>
  <si>
    <t>Combustible</t>
  </si>
  <si>
    <t>#</t>
  </si>
  <si>
    <t>I1 [A]</t>
  </si>
  <si>
    <t>I2 [A]</t>
  </si>
  <si>
    <t>I3 [A]</t>
  </si>
  <si>
    <t>V2 [V]</t>
  </si>
  <si>
    <t>V3 [V]</t>
  </si>
  <si>
    <t>f [Hz]</t>
  </si>
  <si>
    <t>Vol [cm3]</t>
  </si>
  <si>
    <t>t [s]</t>
  </si>
  <si>
    <t>Mediciones</t>
  </si>
  <si>
    <t>corriente 1 [A]</t>
  </si>
  <si>
    <t>corriente 2 [A]</t>
  </si>
  <si>
    <t>corriente 3 [A]</t>
  </si>
  <si>
    <t>voltaje 1 [V]</t>
  </si>
  <si>
    <t>voltaje 2 [V]</t>
  </si>
  <si>
    <t>voltaje 3 [V]</t>
  </si>
  <si>
    <t>frecuencia [Hz]</t>
  </si>
  <si>
    <t>vol. Comb [cm^3]</t>
  </si>
  <si>
    <t>tiempo consumo combustible</t>
  </si>
  <si>
    <t>2'50,19''</t>
  </si>
  <si>
    <t>2'47,56''</t>
  </si>
  <si>
    <t>2'45,24''</t>
  </si>
  <si>
    <t>2'39,63''</t>
  </si>
  <si>
    <t>2'33,05''</t>
  </si>
  <si>
    <t>2'25,74''</t>
  </si>
  <si>
    <t>2'18,84''</t>
  </si>
  <si>
    <t>2'11,56''</t>
  </si>
  <si>
    <t>2'02,72''</t>
  </si>
  <si>
    <t>1'56,88''</t>
  </si>
  <si>
    <t>1'33,42''</t>
  </si>
  <si>
    <t>1'26,84''</t>
  </si>
  <si>
    <t>1'19,56''</t>
  </si>
  <si>
    <t>1'13,77''</t>
  </si>
  <si>
    <t>1'06,93''</t>
  </si>
  <si>
    <t>Im [A]</t>
  </si>
  <si>
    <t>Vm [V]</t>
  </si>
  <si>
    <t>Pel [W]</t>
  </si>
  <si>
    <t>cos(φ )</t>
  </si>
  <si>
    <t>Qcb[cm3/s]</t>
  </si>
  <si>
    <t>Costo kWh [$/kWh]</t>
  </si>
  <si>
    <t>ρ DIESEL [gr/cm^3]</t>
  </si>
  <si>
    <t>Costo Diesel [$/L]</t>
  </si>
  <si>
    <t>RPM</t>
  </si>
  <si>
    <t>C.ESP [gr/kWh]</t>
  </si>
  <si>
    <t>FLUJO MASICO [gr/h]</t>
  </si>
  <si>
    <t>PAR POLOS</t>
  </si>
  <si>
    <t>Im</t>
  </si>
  <si>
    <t>CESP</t>
  </si>
  <si>
    <t>Costo [$/KWh]</t>
  </si>
  <si>
    <t>bel[gr/kWh]</t>
  </si>
  <si>
    <t>bel</t>
  </si>
  <si>
    <t>Pel[W]</t>
  </si>
  <si>
    <t>Costo[$/kWh]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</si>
</sst>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3">
    <xf numFmtId="0" fontId="0" fillId="0" borderId="0" xfId="0"/>
    <xf numFmtId="0" fontId="3" fillId="3" borderId="2" xfId="3"/>
    <xf numFmtId="0" fontId="2" fillId="2" borderId="1" xfId="2"/>
  </cellXfs>
  <cellStyles count="4">
    <cellStyle name="Cálculo" xfId="2" builtinId="22"/>
    <cellStyle name="Celda de comprobación" xfId="3" builtinId="2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Consumo Especifico v/s Corriente media</a:t>
            </a:r>
          </a:p>
        </c:rich>
      </c:tx>
      <c:layout>
        <c:manualLayout>
          <c:xMode val="edge"/>
          <c:yMode val="edge"/>
          <c:x val="0.17556333584457023"/>
          <c:y val="4.166675859918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Medición!$I$21:$I$25</c:f>
              <c:numCache>
                <c:formatCode>General</c:formatCode>
                <c:ptCount val="5"/>
                <c:pt idx="0">
                  <c:v>26.333333</c:v>
                </c:pt>
                <c:pt idx="1">
                  <c:v>28.666665999999999</c:v>
                </c:pt>
                <c:pt idx="2">
                  <c:v>38.333333330000002</c:v>
                </c:pt>
                <c:pt idx="3">
                  <c:v>42</c:v>
                </c:pt>
                <c:pt idx="4">
                  <c:v>45.8333333</c:v>
                </c:pt>
              </c:numCache>
            </c:numRef>
          </c:xVal>
          <c:yVal>
            <c:numRef>
              <c:f>Medición!$J$21:$J$25</c:f>
              <c:numCache>
                <c:formatCode>General</c:formatCode>
                <c:ptCount val="5"/>
                <c:pt idx="0">
                  <c:v>898.84384299999999</c:v>
                </c:pt>
                <c:pt idx="1">
                  <c:v>852.52397599999995</c:v>
                </c:pt>
                <c:pt idx="2">
                  <c:v>708.68330000000003</c:v>
                </c:pt>
                <c:pt idx="3">
                  <c:v>683.03571399999998</c:v>
                </c:pt>
                <c:pt idx="4">
                  <c:v>652.15167399999996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D-4811-A7ED-4B143537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829200"/>
        <c:axId val="1074188784"/>
      </c:scatterChart>
      <c:valAx>
        <c:axId val="10828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4188784"/>
        <c:crosses val="autoZero"/>
        <c:crossBetween val="midCat"/>
      </c:valAx>
      <c:valAx>
        <c:axId val="10741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C.ESP[gr/kWh]</a:t>
                </a:r>
              </a:p>
            </c:rich>
          </c:tx>
          <c:layout>
            <c:manualLayout>
              <c:xMode val="edge"/>
              <c:yMode val="edge"/>
              <c:x val="3.2586551077066768E-2"/>
              <c:y val="0.33225800000799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828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Costo</a:t>
            </a:r>
            <a:r>
              <a:rPr lang="es-CL" baseline="0"/>
              <a:t> kWh generado v/s Corriente media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Medición!$I$21:$I$25</c:f>
              <c:numCache>
                <c:formatCode>General</c:formatCode>
                <c:ptCount val="5"/>
                <c:pt idx="0">
                  <c:v>26.333333</c:v>
                </c:pt>
                <c:pt idx="1">
                  <c:v>28.666665999999999</c:v>
                </c:pt>
                <c:pt idx="2">
                  <c:v>38.333333330000002</c:v>
                </c:pt>
                <c:pt idx="3">
                  <c:v>42</c:v>
                </c:pt>
                <c:pt idx="4">
                  <c:v>45.8333333</c:v>
                </c:pt>
              </c:numCache>
            </c:numRef>
          </c:xVal>
          <c:yVal>
            <c:numRef>
              <c:f>Medición!$K$21:$K$25</c:f>
              <c:numCache>
                <c:formatCode>General</c:formatCode>
                <c:ptCount val="5"/>
                <c:pt idx="0">
                  <c:v>529.57764129999998</c:v>
                </c:pt>
                <c:pt idx="1">
                  <c:v>502.28706740000001</c:v>
                </c:pt>
                <c:pt idx="2">
                  <c:v>417.53952570000001</c:v>
                </c:pt>
                <c:pt idx="3">
                  <c:v>402.42857140000001</c:v>
                </c:pt>
                <c:pt idx="4">
                  <c:v>384.23242169999997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D-4205-9B88-D5C94084E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48896"/>
        <c:axId val="1077110528"/>
      </c:scatterChart>
      <c:valAx>
        <c:axId val="117874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7110528"/>
        <c:crosses val="autoZero"/>
        <c:crossBetween val="midCat"/>
      </c:valAx>
      <c:valAx>
        <c:axId val="10771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Costo [$/kWh]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874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Consumo Especifico de los bornes v/s</a:t>
            </a:r>
            <a:r>
              <a:rPr lang="es-CL" baseline="0"/>
              <a:t> Corriente media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Medición!$I$21:$I$25</c:f>
              <c:numCache>
                <c:formatCode>General</c:formatCode>
                <c:ptCount val="5"/>
                <c:pt idx="0">
                  <c:v>26.333333</c:v>
                </c:pt>
                <c:pt idx="1">
                  <c:v>28.666665999999999</c:v>
                </c:pt>
                <c:pt idx="2">
                  <c:v>38.333333330000002</c:v>
                </c:pt>
                <c:pt idx="3">
                  <c:v>42</c:v>
                </c:pt>
                <c:pt idx="4">
                  <c:v>45.8333333</c:v>
                </c:pt>
              </c:numCache>
            </c:numRef>
          </c:xVal>
          <c:yVal>
            <c:numRef>
              <c:f>Medición!$L$21:$L$25</c:f>
              <c:numCache>
                <c:formatCode>General</c:formatCode>
                <c:ptCount val="5"/>
                <c:pt idx="0">
                  <c:v>0.89888438400000004</c:v>
                </c:pt>
                <c:pt idx="1">
                  <c:v>0.85252397999999996</c:v>
                </c:pt>
                <c:pt idx="2">
                  <c:v>0.70868330000000002</c:v>
                </c:pt>
                <c:pt idx="3">
                  <c:v>0.68303570999999996</c:v>
                </c:pt>
                <c:pt idx="4">
                  <c:v>0.65215166999999996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9-4F8D-9BD3-23C4EFB4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909472"/>
        <c:axId val="1074195440"/>
      </c:scatterChart>
      <c:valAx>
        <c:axId val="11479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Im</a:t>
                </a:r>
                <a:r>
                  <a:rPr lang="es-CL" baseline="0"/>
                  <a:t> [A]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4195440"/>
        <c:crosses val="autoZero"/>
        <c:crossBetween val="midCat"/>
      </c:valAx>
      <c:valAx>
        <c:axId val="10741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bel [gr/kWh]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479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28574</xdr:colOff>
      <xdr:row>10</xdr:row>
      <xdr:rowOff>142876</xdr:rowOff>
    </xdr:from>
    <xdr:to>
      <xdr:col>27</xdr:col>
      <xdr:colOff>57150</xdr:colOff>
      <xdr:row>23</xdr:row>
      <xdr:rowOff>33336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5E2AFB-2E47-46F9-8C3A-2B894265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476250</xdr:colOff>
      <xdr:row>22</xdr:row>
      <xdr:rowOff>52387</xdr:rowOff>
    </xdr:from>
    <xdr:to>
      <xdr:col>28</xdr:col>
      <xdr:colOff>228600</xdr:colOff>
      <xdr:row>35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22CE5A9-7D05-49B9-B9F6-B4FC0D162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180974</xdr:colOff>
      <xdr:row>20</xdr:row>
      <xdr:rowOff>200025</xdr:rowOff>
    </xdr:from>
    <xdr:to>
      <xdr:col>24</xdr:col>
      <xdr:colOff>85724</xdr:colOff>
      <xdr:row>33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CA37AF-156A-41C0-88F0-61058B80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40"/>
  <sheetViews>
    <sheetView tabSelected="1" workbookViewId="0">
      <selection activeCell="I28" sqref="I28:J33"/>
    </sheetView>
  </sheetViews>
  <sheetFormatPr baseColWidth="10" defaultRowHeight="15" x14ac:dyDescent="0.25"/>
  <cols>
    <col min="2" max="2" width="2" bestFit="1" customWidth="1"/>
    <col min="3" max="3" width="11.42578125" customWidth="1"/>
    <col min="4" max="4" width="16.7109375" customWidth="1"/>
    <col min="5" max="5" width="20.140625" customWidth="1"/>
    <col min="10" max="10" width="12.7109375" customWidth="1"/>
    <col min="11" max="11" width="13.140625" customWidth="1"/>
    <col min="15" max="15" width="3.28515625" customWidth="1"/>
    <col min="16" max="16" width="7.42578125" customWidth="1"/>
    <col min="17" max="17" width="8" customWidth="1"/>
    <col min="18" max="18" width="7.85546875" customWidth="1"/>
    <col min="19" max="19" width="8.140625" customWidth="1"/>
    <col min="20" max="20" width="8" customWidth="1"/>
    <col min="21" max="21" width="8.85546875" customWidth="1"/>
    <col min="22" max="22" width="7.85546875" customWidth="1"/>
    <col min="23" max="23" width="9.7109375" customWidth="1"/>
    <col min="24" max="24" width="9" customWidth="1"/>
  </cols>
  <sheetData>
    <row r="3" spans="2:24" x14ac:dyDescent="0.25">
      <c r="C3" t="s">
        <v>0</v>
      </c>
    </row>
    <row r="4" spans="2:24" ht="15.75" thickBot="1" x14ac:dyDescent="0.3">
      <c r="C4" t="s">
        <v>1</v>
      </c>
      <c r="J4" t="s">
        <v>2</v>
      </c>
    </row>
    <row r="5" spans="2:24" ht="16.5" thickTop="1" thickBot="1" x14ac:dyDescent="0.3"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O5" s="1" t="s">
        <v>3</v>
      </c>
      <c r="P5" s="1" t="s">
        <v>4</v>
      </c>
      <c r="Q5" s="1" t="s">
        <v>5</v>
      </c>
      <c r="R5" s="1" t="s">
        <v>6</v>
      </c>
      <c r="S5" s="1" t="s">
        <v>7</v>
      </c>
      <c r="T5" s="1" t="s">
        <v>7</v>
      </c>
      <c r="U5" s="1" t="s">
        <v>8</v>
      </c>
      <c r="V5" s="1" t="s">
        <v>9</v>
      </c>
      <c r="W5" s="1" t="s">
        <v>10</v>
      </c>
      <c r="X5" s="1" t="s">
        <v>11</v>
      </c>
    </row>
    <row r="6" spans="2:24" ht="16.5" thickTop="1" thickBot="1" x14ac:dyDescent="0.3">
      <c r="B6" s="1">
        <v>1</v>
      </c>
      <c r="C6" s="2">
        <v>26</v>
      </c>
      <c r="D6" s="2">
        <v>26</v>
      </c>
      <c r="E6" s="2">
        <v>27</v>
      </c>
      <c r="F6" s="2">
        <v>404</v>
      </c>
      <c r="G6" s="2">
        <v>404</v>
      </c>
      <c r="H6" s="2">
        <v>404</v>
      </c>
      <c r="I6" s="2">
        <v>51.5</v>
      </c>
      <c r="J6" s="2">
        <v>375</v>
      </c>
      <c r="K6" s="2">
        <v>150</v>
      </c>
      <c r="O6" s="1">
        <v>1</v>
      </c>
      <c r="P6" s="2">
        <v>26</v>
      </c>
      <c r="Q6" s="2">
        <v>26</v>
      </c>
      <c r="R6" s="2">
        <v>27</v>
      </c>
      <c r="S6" s="2">
        <v>404</v>
      </c>
      <c r="T6" s="2">
        <v>404</v>
      </c>
      <c r="U6" s="2">
        <v>404</v>
      </c>
      <c r="V6" s="2">
        <v>51.5</v>
      </c>
      <c r="W6" s="2">
        <v>375</v>
      </c>
      <c r="X6" s="2">
        <v>150</v>
      </c>
    </row>
    <row r="7" spans="2:24" ht="16.5" thickTop="1" thickBot="1" x14ac:dyDescent="0.3">
      <c r="B7" s="1">
        <v>2</v>
      </c>
      <c r="C7" s="2">
        <v>28</v>
      </c>
      <c r="D7" s="2">
        <v>29</v>
      </c>
      <c r="E7" s="2">
        <v>29</v>
      </c>
      <c r="F7" s="2">
        <v>402</v>
      </c>
      <c r="G7" s="2">
        <v>402</v>
      </c>
      <c r="H7" s="2">
        <v>402</v>
      </c>
      <c r="I7" s="2">
        <v>51</v>
      </c>
      <c r="J7" s="2">
        <v>375</v>
      </c>
      <c r="K7" s="2">
        <v>146</v>
      </c>
      <c r="O7" s="1">
        <v>2</v>
      </c>
      <c r="P7" s="2">
        <v>28</v>
      </c>
      <c r="Q7" s="2">
        <v>29</v>
      </c>
      <c r="R7" s="2">
        <v>29</v>
      </c>
      <c r="S7" s="2">
        <v>402</v>
      </c>
      <c r="T7" s="2">
        <v>402</v>
      </c>
      <c r="U7" s="2">
        <v>402</v>
      </c>
      <c r="V7" s="2">
        <v>51</v>
      </c>
      <c r="W7" s="2">
        <v>375</v>
      </c>
      <c r="X7" s="2">
        <v>146</v>
      </c>
    </row>
    <row r="8" spans="2:24" ht="16.5" thickTop="1" thickBot="1" x14ac:dyDescent="0.3">
      <c r="B8" s="1">
        <v>3</v>
      </c>
      <c r="C8" s="2">
        <v>39</v>
      </c>
      <c r="D8" s="2">
        <v>39</v>
      </c>
      <c r="E8" s="2">
        <v>37</v>
      </c>
      <c r="F8" s="2">
        <v>400</v>
      </c>
      <c r="G8" s="2">
        <v>400</v>
      </c>
      <c r="H8" s="2">
        <v>400</v>
      </c>
      <c r="I8" s="2">
        <v>50.5</v>
      </c>
      <c r="J8" s="2">
        <v>375</v>
      </c>
      <c r="K8" s="2">
        <v>132</v>
      </c>
      <c r="O8" s="1">
        <v>3</v>
      </c>
      <c r="P8" s="2">
        <v>39</v>
      </c>
      <c r="Q8" s="2">
        <v>39</v>
      </c>
      <c r="R8" s="2">
        <v>37</v>
      </c>
      <c r="S8" s="2">
        <v>400</v>
      </c>
      <c r="T8" s="2">
        <v>400</v>
      </c>
      <c r="U8" s="2">
        <v>400</v>
      </c>
      <c r="V8" s="2">
        <v>50.5</v>
      </c>
      <c r="W8" s="2">
        <v>375</v>
      </c>
      <c r="X8" s="2">
        <v>132</v>
      </c>
    </row>
    <row r="9" spans="2:24" ht="16.5" thickTop="1" thickBot="1" x14ac:dyDescent="0.3">
      <c r="B9" s="1">
        <v>4</v>
      </c>
      <c r="C9" s="2">
        <v>42.5</v>
      </c>
      <c r="D9" s="2">
        <v>42.6</v>
      </c>
      <c r="E9" s="2">
        <v>40.9</v>
      </c>
      <c r="F9" s="2">
        <v>400</v>
      </c>
      <c r="G9" s="2">
        <v>400</v>
      </c>
      <c r="H9" s="2">
        <v>400</v>
      </c>
      <c r="I9" s="2">
        <v>50</v>
      </c>
      <c r="J9" s="2">
        <v>375</v>
      </c>
      <c r="K9" s="2">
        <v>125</v>
      </c>
      <c r="O9" s="1">
        <v>4</v>
      </c>
      <c r="P9" s="2">
        <v>42.5</v>
      </c>
      <c r="Q9" s="2">
        <v>42.6</v>
      </c>
      <c r="R9" s="2">
        <v>40.9</v>
      </c>
      <c r="S9" s="2">
        <v>400</v>
      </c>
      <c r="T9" s="2">
        <v>400</v>
      </c>
      <c r="U9" s="2">
        <v>400</v>
      </c>
      <c r="V9" s="2">
        <v>50</v>
      </c>
      <c r="W9" s="2">
        <v>375</v>
      </c>
      <c r="X9" s="2">
        <v>125</v>
      </c>
    </row>
    <row r="10" spans="2:24" ht="16.5" thickTop="1" thickBot="1" x14ac:dyDescent="0.3">
      <c r="B10" s="1">
        <v>5</v>
      </c>
      <c r="C10" s="2">
        <v>46.4</v>
      </c>
      <c r="D10" s="2">
        <v>46.5</v>
      </c>
      <c r="E10" s="2">
        <v>44.6</v>
      </c>
      <c r="F10" s="2">
        <v>399.9</v>
      </c>
      <c r="G10" s="2">
        <v>399.9</v>
      </c>
      <c r="H10" s="2">
        <v>399.9</v>
      </c>
      <c r="I10" s="2">
        <v>50</v>
      </c>
      <c r="J10" s="2">
        <v>375</v>
      </c>
      <c r="K10" s="2">
        <v>120</v>
      </c>
      <c r="O10" s="1">
        <v>5</v>
      </c>
      <c r="P10" s="2">
        <v>46.4</v>
      </c>
      <c r="Q10" s="2">
        <v>46.5</v>
      </c>
      <c r="R10" s="2">
        <v>44.6</v>
      </c>
      <c r="S10" s="2">
        <v>399.9</v>
      </c>
      <c r="T10" s="2">
        <v>399.9</v>
      </c>
      <c r="U10" s="2">
        <v>399.9</v>
      </c>
      <c r="V10" s="2">
        <v>50</v>
      </c>
      <c r="W10" s="2">
        <v>375</v>
      </c>
      <c r="X10" s="2">
        <v>120</v>
      </c>
    </row>
    <row r="11" spans="2:24" ht="15.75" thickTop="1" x14ac:dyDescent="0.25"/>
    <row r="12" spans="2:24" ht="15.75" thickBot="1" x14ac:dyDescent="0.3"/>
    <row r="13" spans="2:24" ht="16.5" thickTop="1" thickBot="1" x14ac:dyDescent="0.3">
      <c r="C13" s="1" t="s">
        <v>40</v>
      </c>
      <c r="D13" s="1" t="s">
        <v>43</v>
      </c>
      <c r="E13" s="1" t="s">
        <v>44</v>
      </c>
      <c r="F13" s="1" t="s">
        <v>48</v>
      </c>
    </row>
    <row r="14" spans="2:24" ht="15.75" thickTop="1" x14ac:dyDescent="0.25">
      <c r="C14" s="2">
        <f>0.8</f>
        <v>0.8</v>
      </c>
      <c r="D14" s="2">
        <f>0.85</f>
        <v>0.85</v>
      </c>
      <c r="E14" s="2">
        <f>500.8</f>
        <v>500.8</v>
      </c>
      <c r="F14" s="2">
        <f>2</f>
        <v>2</v>
      </c>
    </row>
    <row r="19" spans="2:12" ht="15.75" thickBot="1" x14ac:dyDescent="0.3"/>
    <row r="20" spans="2:12" ht="16.5" thickTop="1" thickBot="1" x14ac:dyDescent="0.3">
      <c r="B20" s="1" t="s">
        <v>3</v>
      </c>
      <c r="C20" s="1" t="s">
        <v>37</v>
      </c>
      <c r="D20" s="1" t="s">
        <v>38</v>
      </c>
      <c r="E20" s="1" t="s">
        <v>39</v>
      </c>
      <c r="I20" s="1" t="s">
        <v>49</v>
      </c>
      <c r="J20" s="1" t="s">
        <v>50</v>
      </c>
      <c r="K20" s="1" t="s">
        <v>51</v>
      </c>
      <c r="L20" s="1" t="s">
        <v>53</v>
      </c>
    </row>
    <row r="21" spans="2:12" ht="16.5" thickTop="1" thickBot="1" x14ac:dyDescent="0.3">
      <c r="B21" s="1">
        <v>1</v>
      </c>
      <c r="C21" s="2">
        <f>(C6+D6+E6)/3</f>
        <v>26.333333333333332</v>
      </c>
      <c r="D21" s="2">
        <f>(F6+G6+H6)/3</f>
        <v>404</v>
      </c>
      <c r="E21" s="2">
        <f>C21*D21*C14</f>
        <v>8510.9333333333325</v>
      </c>
      <c r="I21" s="2">
        <f>26.333333</f>
        <v>26.333333</v>
      </c>
      <c r="J21" s="2">
        <f>898.843843</f>
        <v>898.84384299999999</v>
      </c>
      <c r="K21" s="2">
        <f>529.5776413</f>
        <v>529.57764129999998</v>
      </c>
      <c r="L21" s="2">
        <f>0.898884384</f>
        <v>0.89888438400000004</v>
      </c>
    </row>
    <row r="22" spans="2:12" ht="16.5" thickTop="1" thickBot="1" x14ac:dyDescent="0.3">
      <c r="B22" s="1">
        <v>2</v>
      </c>
      <c r="C22" s="2">
        <f>(C7+D7+E7)/3</f>
        <v>28.666666666666668</v>
      </c>
      <c r="D22" s="2">
        <f>402</f>
        <v>402</v>
      </c>
      <c r="E22" s="2">
        <f>C22*D22*C14</f>
        <v>9219.2000000000007</v>
      </c>
      <c r="I22" s="2">
        <f>28.666666</f>
        <v>28.666665999999999</v>
      </c>
      <c r="J22" s="2">
        <f>852.523976</f>
        <v>852.52397599999995</v>
      </c>
      <c r="K22" s="2">
        <f>502.2870674</f>
        <v>502.28706740000001</v>
      </c>
      <c r="L22" s="2">
        <f>0.85252398</f>
        <v>0.85252397999999996</v>
      </c>
    </row>
    <row r="23" spans="2:12" ht="16.5" thickTop="1" thickBot="1" x14ac:dyDescent="0.3">
      <c r="B23" s="1">
        <v>3</v>
      </c>
      <c r="C23" s="2">
        <f>(C8+D8+E8)/3</f>
        <v>38.333333333333336</v>
      </c>
      <c r="D23" s="2">
        <f>400</f>
        <v>400</v>
      </c>
      <c r="E23" s="2">
        <f>C23*D23*C14</f>
        <v>12266.666666666668</v>
      </c>
      <c r="I23" s="2">
        <f>38.33333333</f>
        <v>38.333333330000002</v>
      </c>
      <c r="J23" s="2">
        <f>708.6833</f>
        <v>708.68330000000003</v>
      </c>
      <c r="K23" s="2">
        <f>417.5395257</f>
        <v>417.53952570000001</v>
      </c>
      <c r="L23" s="2">
        <f>0.7086833</f>
        <v>0.70868330000000002</v>
      </c>
    </row>
    <row r="24" spans="2:12" ht="16.5" thickTop="1" thickBot="1" x14ac:dyDescent="0.3">
      <c r="B24" s="1">
        <v>4</v>
      </c>
      <c r="C24" s="2">
        <f>(C9+D9+E9)/3</f>
        <v>42</v>
      </c>
      <c r="D24" s="2">
        <f>400</f>
        <v>400</v>
      </c>
      <c r="E24" s="2">
        <f>C24*D24*C14</f>
        <v>13440</v>
      </c>
      <c r="I24" s="2">
        <f>42</f>
        <v>42</v>
      </c>
      <c r="J24" s="2">
        <f>683.035714</f>
        <v>683.03571399999998</v>
      </c>
      <c r="K24" s="2">
        <f>402.4285714</f>
        <v>402.42857140000001</v>
      </c>
      <c r="L24" s="2">
        <f>0.68303571</f>
        <v>0.68303570999999996</v>
      </c>
    </row>
    <row r="25" spans="2:12" ht="16.5" thickTop="1" thickBot="1" x14ac:dyDescent="0.3">
      <c r="B25" s="1">
        <v>5</v>
      </c>
      <c r="C25" s="2">
        <f>(C10+D10+E10)/3</f>
        <v>45.833333333333336</v>
      </c>
      <c r="D25" s="2">
        <f>F10</f>
        <v>399.9</v>
      </c>
      <c r="E25" s="2">
        <f>C25*D25*C14</f>
        <v>14663</v>
      </c>
      <c r="I25" s="2">
        <f>45.8333333</f>
        <v>45.8333333</v>
      </c>
      <c r="J25" s="2">
        <f>652.151674</f>
        <v>652.15167399999996</v>
      </c>
      <c r="K25" s="2">
        <f>384.2324217</f>
        <v>384.23242169999997</v>
      </c>
      <c r="L25" s="2">
        <f>0.65215167</f>
        <v>0.65215166999999996</v>
      </c>
    </row>
    <row r="26" spans="2:12" ht="16.5" thickTop="1" thickBot="1" x14ac:dyDescent="0.3"/>
    <row r="27" spans="2:12" ht="16.5" thickTop="1" thickBot="1" x14ac:dyDescent="0.3">
      <c r="B27" s="1" t="s">
        <v>3</v>
      </c>
      <c r="C27" s="1" t="s">
        <v>52</v>
      </c>
      <c r="D27" s="1" t="s">
        <v>41</v>
      </c>
      <c r="E27" s="1" t="s">
        <v>42</v>
      </c>
    </row>
    <row r="28" spans="2:12" ht="16.5" thickTop="1" thickBot="1" x14ac:dyDescent="0.3">
      <c r="B28" s="1">
        <v>1</v>
      </c>
      <c r="C28" s="2">
        <f>D14*D28*3600/E21</f>
        <v>0.89884384008021068</v>
      </c>
      <c r="D28" s="2">
        <f>J6/K6</f>
        <v>2.5</v>
      </c>
      <c r="E28" s="2">
        <f>D28*E14*3600/E21</f>
        <v>529.57764130843475</v>
      </c>
      <c r="I28" s="1" t="s">
        <v>54</v>
      </c>
      <c r="J28" s="1" t="s">
        <v>55</v>
      </c>
    </row>
    <row r="29" spans="2:12" ht="16.5" thickTop="1" thickBot="1" x14ac:dyDescent="0.3">
      <c r="B29" s="1">
        <v>2</v>
      </c>
      <c r="C29" s="2">
        <f>D14*D29*3600/E22</f>
        <v>0.85252397616885289</v>
      </c>
      <c r="D29" s="2">
        <f>J7/K7</f>
        <v>2.5684931506849313</v>
      </c>
      <c r="E29" s="2">
        <f>D29*E14*3600/E22</f>
        <v>502.28706737101362</v>
      </c>
      <c r="I29" s="2">
        <f>C21*D21</f>
        <v>10638.666666666666</v>
      </c>
      <c r="J29" s="2">
        <f>E14*D28*3600/I29</f>
        <v>423.66211304674772</v>
      </c>
    </row>
    <row r="30" spans="2:12" ht="16.5" thickTop="1" thickBot="1" x14ac:dyDescent="0.3">
      <c r="B30" s="1">
        <v>3</v>
      </c>
      <c r="C30" s="2">
        <f>D14*D30*3600/E23</f>
        <v>0.70868330039525684</v>
      </c>
      <c r="D30" s="2">
        <f>J8/K8</f>
        <v>2.8409090909090908</v>
      </c>
      <c r="E30" s="2">
        <f>D30*E14*3600/E23</f>
        <v>417.53952569169957</v>
      </c>
      <c r="I30" s="2">
        <f>C22*D22</f>
        <v>11524</v>
      </c>
      <c r="J30" s="2">
        <f>E14*D29*3600/I30</f>
        <v>401.8296538968109</v>
      </c>
    </row>
    <row r="31" spans="2:12" ht="16.5" thickTop="1" thickBot="1" x14ac:dyDescent="0.3">
      <c r="B31" s="1">
        <v>4</v>
      </c>
      <c r="C31" s="2">
        <f>D14*D31*3600/E24</f>
        <v>0.6830357142857143</v>
      </c>
      <c r="D31" s="2">
        <f>J9/K9</f>
        <v>3</v>
      </c>
      <c r="E31" s="2">
        <f>D31*E14*3600/E24</f>
        <v>402.42857142857144</v>
      </c>
      <c r="I31" s="2">
        <f>C23*D23</f>
        <v>15333.333333333334</v>
      </c>
      <c r="J31" s="2">
        <f>E14*D30*3600/I31</f>
        <v>334.03162055335969</v>
      </c>
    </row>
    <row r="32" spans="2:12" ht="16.5" thickTop="1" thickBot="1" x14ac:dyDescent="0.3">
      <c r="B32" s="1">
        <v>5</v>
      </c>
      <c r="C32" s="2">
        <f>D14*D32*3600/E25</f>
        <v>0.65215167428220688</v>
      </c>
      <c r="D32" s="2">
        <f>J10/K10</f>
        <v>3.125</v>
      </c>
      <c r="E32" s="2">
        <f>D32*E14*3600/E25</f>
        <v>384.2324217417991</v>
      </c>
      <c r="I32" s="2">
        <f>C24*D24</f>
        <v>16800</v>
      </c>
      <c r="J32" s="2">
        <f>E14*D31*3600/I32</f>
        <v>321.94285714285712</v>
      </c>
    </row>
    <row r="33" spans="2:10" ht="16.5" thickTop="1" thickBot="1" x14ac:dyDescent="0.3">
      <c r="I33" s="2">
        <f>C25*D25</f>
        <v>18328.75</v>
      </c>
      <c r="J33" s="2">
        <f>E14*D32*3600/I33</f>
        <v>307.38593739343929</v>
      </c>
    </row>
    <row r="34" spans="2:10" ht="16.5" thickTop="1" thickBot="1" x14ac:dyDescent="0.3">
      <c r="B34" s="1" t="s">
        <v>3</v>
      </c>
      <c r="C34" s="1" t="s">
        <v>45</v>
      </c>
      <c r="D34" s="1" t="s">
        <v>46</v>
      </c>
      <c r="E34" s="1" t="s">
        <v>47</v>
      </c>
    </row>
    <row r="35" spans="2:10" ht="16.5" thickTop="1" thickBot="1" x14ac:dyDescent="0.3">
      <c r="B35" s="1">
        <v>1</v>
      </c>
      <c r="C35" s="2">
        <f>(60*I6)/F14</f>
        <v>1545</v>
      </c>
      <c r="D35" s="2">
        <f>(1000*E35)/E21</f>
        <v>898.84384008021061</v>
      </c>
      <c r="E35" s="2">
        <f>D28*D14*3600</f>
        <v>7650</v>
      </c>
    </row>
    <row r="36" spans="2:10" ht="16.5" thickTop="1" thickBot="1" x14ac:dyDescent="0.3">
      <c r="B36" s="1">
        <v>2</v>
      </c>
      <c r="C36" s="2">
        <f>(60*I7)/F14</f>
        <v>1530</v>
      </c>
      <c r="D36" s="2">
        <f>(1000*E36)/E22</f>
        <v>852.52397616885287</v>
      </c>
      <c r="E36" s="2">
        <f>D29*D14*3600</f>
        <v>7859.5890410958891</v>
      </c>
    </row>
    <row r="37" spans="2:10" ht="16.5" thickTop="1" thickBot="1" x14ac:dyDescent="0.3">
      <c r="B37" s="1">
        <v>3</v>
      </c>
      <c r="C37" s="2">
        <f>(I8*60)/F14</f>
        <v>1515</v>
      </c>
      <c r="D37" s="2">
        <f>(1000*E37)/E23</f>
        <v>708.68330039525688</v>
      </c>
      <c r="E37" s="2">
        <f>D30*D14*3600</f>
        <v>8693.181818181818</v>
      </c>
    </row>
    <row r="38" spans="2:10" ht="16.5" thickTop="1" thickBot="1" x14ac:dyDescent="0.3">
      <c r="B38" s="1">
        <v>4</v>
      </c>
      <c r="C38" s="2">
        <f>(60*I9)/F14</f>
        <v>1500</v>
      </c>
      <c r="D38" s="2">
        <f>(1000*E38)/E24</f>
        <v>683.03571428571433</v>
      </c>
      <c r="E38" s="2">
        <f>D31*D14*3600</f>
        <v>9180</v>
      </c>
    </row>
    <row r="39" spans="2:10" ht="16.5" thickTop="1" thickBot="1" x14ac:dyDescent="0.3">
      <c r="B39" s="1">
        <v>5</v>
      </c>
      <c r="C39" s="2">
        <f>(60*I10)/F14</f>
        <v>1500</v>
      </c>
      <c r="D39" s="2">
        <f>(1000*E39)/E25</f>
        <v>652.15167428220695</v>
      </c>
      <c r="E39" s="2">
        <f>D32*D14*3600</f>
        <v>9562.5</v>
      </c>
    </row>
    <row r="40" spans="2:10" ht="15.75" thickTop="1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K19"/>
  <sheetViews>
    <sheetView workbookViewId="0">
      <selection activeCell="J20" sqref="J20"/>
    </sheetView>
  </sheetViews>
  <sheetFormatPr baseColWidth="10" defaultRowHeight="15" x14ac:dyDescent="0.25"/>
  <cols>
    <col min="2" max="2" width="11.28515625" bestFit="1" customWidth="1"/>
    <col min="3" max="5" width="13.7109375" bestFit="1" customWidth="1"/>
    <col min="6" max="8" width="11.7109375" bestFit="1" customWidth="1"/>
    <col min="9" max="9" width="14.28515625" bestFit="1" customWidth="1"/>
    <col min="10" max="10" width="16.42578125" bestFit="1" customWidth="1"/>
    <col min="11" max="11" width="27.7109375" bestFit="1" customWidth="1"/>
  </cols>
  <sheetData>
    <row r="4" spans="2:11" x14ac:dyDescent="0.25"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</row>
    <row r="5" spans="2:11" x14ac:dyDescent="0.25">
      <c r="B5">
        <v>1</v>
      </c>
      <c r="C5">
        <v>22.3</v>
      </c>
      <c r="D5">
        <v>22.5</v>
      </c>
      <c r="E5">
        <v>21.7</v>
      </c>
      <c r="F5">
        <v>330</v>
      </c>
      <c r="G5">
        <v>370</v>
      </c>
      <c r="H5">
        <v>390</v>
      </c>
      <c r="I5">
        <v>52.5</v>
      </c>
      <c r="J5">
        <v>375</v>
      </c>
      <c r="K5" t="s">
        <v>22</v>
      </c>
    </row>
    <row r="6" spans="2:11" x14ac:dyDescent="0.25">
      <c r="B6">
        <v>2</v>
      </c>
      <c r="C6">
        <v>24</v>
      </c>
      <c r="D6">
        <v>22.4</v>
      </c>
      <c r="E6">
        <v>23.6</v>
      </c>
      <c r="F6">
        <v>350</v>
      </c>
      <c r="G6">
        <v>360</v>
      </c>
      <c r="H6">
        <v>397</v>
      </c>
      <c r="I6">
        <v>52.5</v>
      </c>
      <c r="J6">
        <v>375</v>
      </c>
      <c r="K6" t="s">
        <v>23</v>
      </c>
    </row>
    <row r="7" spans="2:11" x14ac:dyDescent="0.25">
      <c r="B7">
        <v>3</v>
      </c>
      <c r="C7">
        <v>26.3</v>
      </c>
      <c r="D7">
        <v>26.9</v>
      </c>
      <c r="E7">
        <v>26.1</v>
      </c>
      <c r="F7">
        <v>391</v>
      </c>
      <c r="G7">
        <v>382</v>
      </c>
      <c r="H7">
        <v>410</v>
      </c>
      <c r="I7">
        <v>52.5</v>
      </c>
      <c r="J7">
        <v>375</v>
      </c>
      <c r="K7" t="s">
        <v>24</v>
      </c>
    </row>
    <row r="8" spans="2:11" x14ac:dyDescent="0.25">
      <c r="B8">
        <v>4</v>
      </c>
      <c r="C8">
        <v>29.1</v>
      </c>
      <c r="D8">
        <v>29.5</v>
      </c>
      <c r="E8">
        <v>28.7</v>
      </c>
      <c r="F8">
        <v>399</v>
      </c>
      <c r="G8">
        <v>394</v>
      </c>
      <c r="H8">
        <v>409.2</v>
      </c>
      <c r="I8">
        <v>52</v>
      </c>
      <c r="J8">
        <v>375</v>
      </c>
      <c r="K8" t="s">
        <v>25</v>
      </c>
    </row>
    <row r="9" spans="2:11" x14ac:dyDescent="0.25">
      <c r="B9">
        <v>5</v>
      </c>
      <c r="C9">
        <v>31.9</v>
      </c>
      <c r="D9">
        <v>32.4</v>
      </c>
      <c r="E9">
        <v>31.3</v>
      </c>
      <c r="F9">
        <v>389.4</v>
      </c>
      <c r="G9">
        <v>392.3</v>
      </c>
      <c r="H9">
        <v>407.2</v>
      </c>
      <c r="I9">
        <v>52</v>
      </c>
      <c r="J9">
        <v>375</v>
      </c>
      <c r="K9" t="s">
        <v>26</v>
      </c>
    </row>
    <row r="10" spans="2:11" x14ac:dyDescent="0.25">
      <c r="B10">
        <v>6</v>
      </c>
      <c r="C10">
        <v>38.4</v>
      </c>
      <c r="D10">
        <v>35.700000000000003</v>
      </c>
      <c r="E10">
        <v>34.6</v>
      </c>
      <c r="F10">
        <v>359.5</v>
      </c>
      <c r="G10">
        <v>390.9</v>
      </c>
      <c r="H10">
        <v>405.8</v>
      </c>
      <c r="I10">
        <v>51.5</v>
      </c>
      <c r="J10">
        <v>375</v>
      </c>
      <c r="K10" t="s">
        <v>27</v>
      </c>
    </row>
    <row r="11" spans="2:11" x14ac:dyDescent="0.25">
      <c r="B11">
        <v>7</v>
      </c>
      <c r="C11">
        <v>38</v>
      </c>
      <c r="D11">
        <v>38.799999999999997</v>
      </c>
      <c r="E11">
        <v>37.700000000000003</v>
      </c>
      <c r="F11">
        <v>388.8</v>
      </c>
      <c r="G11">
        <v>387.9</v>
      </c>
      <c r="H11">
        <v>399.4</v>
      </c>
      <c r="I11">
        <v>51</v>
      </c>
      <c r="J11">
        <v>375</v>
      </c>
      <c r="K11" t="s">
        <v>28</v>
      </c>
    </row>
    <row r="12" spans="2:11" x14ac:dyDescent="0.25">
      <c r="B12">
        <v>8</v>
      </c>
      <c r="C12">
        <v>41.2</v>
      </c>
      <c r="D12">
        <v>42.2</v>
      </c>
      <c r="E12">
        <v>40.799999999999997</v>
      </c>
      <c r="F12">
        <v>393.7</v>
      </c>
      <c r="G12">
        <v>385.2</v>
      </c>
      <c r="H12">
        <v>381.7</v>
      </c>
      <c r="I12">
        <v>50.5</v>
      </c>
      <c r="J12">
        <v>375</v>
      </c>
      <c r="K12" t="s">
        <v>29</v>
      </c>
    </row>
    <row r="13" spans="2:11" x14ac:dyDescent="0.25">
      <c r="B13">
        <v>9</v>
      </c>
      <c r="C13">
        <v>44.5</v>
      </c>
      <c r="D13">
        <v>45.6</v>
      </c>
      <c r="E13">
        <v>43.9</v>
      </c>
      <c r="F13">
        <v>389.2</v>
      </c>
      <c r="G13">
        <v>381.9</v>
      </c>
      <c r="H13">
        <v>393.1</v>
      </c>
      <c r="I13">
        <v>50</v>
      </c>
      <c r="J13">
        <v>375</v>
      </c>
      <c r="K13" t="s">
        <v>30</v>
      </c>
    </row>
    <row r="14" spans="2:11" x14ac:dyDescent="0.25">
      <c r="B14">
        <v>10</v>
      </c>
      <c r="C14">
        <v>48</v>
      </c>
      <c r="D14">
        <v>49.2</v>
      </c>
      <c r="E14">
        <v>47.6</v>
      </c>
      <c r="F14">
        <v>372.7</v>
      </c>
      <c r="G14">
        <v>375.1</v>
      </c>
      <c r="H14">
        <v>397.2</v>
      </c>
      <c r="I14">
        <v>49.8</v>
      </c>
      <c r="J14">
        <v>375</v>
      </c>
      <c r="K14" t="s">
        <v>31</v>
      </c>
    </row>
    <row r="15" spans="2:11" x14ac:dyDescent="0.25">
      <c r="B15">
        <v>11</v>
      </c>
      <c r="C15">
        <v>46.9</v>
      </c>
      <c r="D15">
        <v>58.6</v>
      </c>
      <c r="E15">
        <v>56.7</v>
      </c>
      <c r="F15">
        <v>403.6</v>
      </c>
      <c r="G15">
        <v>409.7</v>
      </c>
      <c r="H15">
        <v>403.4</v>
      </c>
      <c r="I15">
        <v>53.5</v>
      </c>
      <c r="J15">
        <v>375</v>
      </c>
      <c r="K15" t="s">
        <v>32</v>
      </c>
    </row>
    <row r="16" spans="2:11" x14ac:dyDescent="0.25">
      <c r="B16">
        <v>12</v>
      </c>
      <c r="C16">
        <v>60.9</v>
      </c>
      <c r="D16">
        <v>63.7</v>
      </c>
      <c r="E16">
        <v>61.5</v>
      </c>
      <c r="F16">
        <v>394.2</v>
      </c>
      <c r="G16">
        <v>382.6</v>
      </c>
      <c r="H16">
        <v>415.3</v>
      </c>
      <c r="I16">
        <v>52.5</v>
      </c>
      <c r="J16">
        <v>375</v>
      </c>
      <c r="K16" t="s">
        <v>33</v>
      </c>
    </row>
    <row r="17" spans="2:11" x14ac:dyDescent="0.25">
      <c r="B17">
        <v>13</v>
      </c>
      <c r="C17">
        <v>65.3</v>
      </c>
      <c r="D17">
        <v>66.900000000000006</v>
      </c>
      <c r="E17">
        <v>64.5</v>
      </c>
      <c r="F17">
        <v>378.9</v>
      </c>
      <c r="G17">
        <v>391.5</v>
      </c>
      <c r="H17">
        <v>413.9</v>
      </c>
      <c r="I17">
        <v>52</v>
      </c>
      <c r="J17">
        <v>375</v>
      </c>
      <c r="K17" t="s">
        <v>34</v>
      </c>
    </row>
    <row r="18" spans="2:11" x14ac:dyDescent="0.25">
      <c r="B18">
        <v>14</v>
      </c>
      <c r="C18">
        <v>69.2</v>
      </c>
      <c r="D18">
        <v>71.099999999999994</v>
      </c>
      <c r="E18">
        <v>68.900000000000006</v>
      </c>
      <c r="F18">
        <v>391.7</v>
      </c>
      <c r="G18">
        <v>386.4</v>
      </c>
      <c r="H18">
        <v>411.2</v>
      </c>
      <c r="I18">
        <v>51</v>
      </c>
      <c r="J18">
        <v>375</v>
      </c>
      <c r="K18" t="s">
        <v>35</v>
      </c>
    </row>
    <row r="19" spans="2:11" x14ac:dyDescent="0.25">
      <c r="B19">
        <v>15</v>
      </c>
      <c r="C19">
        <v>73.099999999999994</v>
      </c>
      <c r="D19">
        <v>74.7</v>
      </c>
      <c r="E19">
        <v>72.3</v>
      </c>
      <c r="F19">
        <v>370.1</v>
      </c>
      <c r="G19">
        <v>382.7</v>
      </c>
      <c r="H19">
        <v>403.7</v>
      </c>
      <c r="I19">
        <v>50</v>
      </c>
      <c r="J19">
        <v>375</v>
      </c>
      <c r="K1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Medición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CGK</dc:creator>
  <cp:lastModifiedBy>Cristóbal Ramos Correa</cp:lastModifiedBy>
  <dcterms:created xsi:type="dcterms:W3CDTF">2020-09-28T16:40:04Z</dcterms:created>
  <dcterms:modified xsi:type="dcterms:W3CDTF">2020-11-12T22:09:35Z</dcterms:modified>
</cp:coreProperties>
</file>