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uccl0-my.sharepoint.com/personal/ciortiz1_uc_cl/Documents/Investigación y proyectos/[COBA] Cohesión Barrial/dse-cob-tesis/3_output/tablas/"/>
    </mc:Choice>
  </mc:AlternateContent>
  <xr:revisionPtr revIDLastSave="1620" documentId="11_AD4D2F04E46CFB4ACB3E206C1D51D590683EDF1D" xr6:coauthVersionLast="47" xr6:coauthVersionMax="47" xr10:uidLastSave="{AC839D45-5480-462C-94FE-325D7F5FE55E}"/>
  <bookViews>
    <workbookView xWindow="-110" yWindow="-110" windowWidth="19420" windowHeight="11020" tabRatio="887" activeTab="1" xr2:uid="{00000000-000D-0000-FFFF-FFFF00000000}"/>
  </bookViews>
  <sheets>
    <sheet name="path_b&amp;c" sheetId="4" r:id="rId1"/>
    <sheet name="path_a" sheetId="10" r:id="rId2"/>
    <sheet name="original_apbi" sheetId="1" r:id="rId3"/>
    <sheet name="original_soci" sheetId="3" r:id="rId4"/>
    <sheet name="edited_gse" sheetId="5" r:id="rId5"/>
    <sheet name="original_low" sheetId="6" r:id="rId6"/>
    <sheet name="original_mid" sheetId="7" r:id="rId7"/>
    <sheet name="original_high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0" l="1"/>
  <c r="D5" i="10"/>
  <c r="E4" i="10"/>
  <c r="C4" i="10"/>
  <c r="B5" i="10"/>
  <c r="B4" i="10"/>
  <c r="B25" i="4"/>
  <c r="B23" i="4"/>
  <c r="B21" i="4"/>
  <c r="B20" i="4"/>
  <c r="B19" i="4"/>
  <c r="B18" i="4"/>
  <c r="B16" i="4"/>
  <c r="B15" i="4"/>
  <c r="B14" i="4"/>
  <c r="B13" i="4"/>
  <c r="B7" i="4"/>
  <c r="B5" i="4"/>
  <c r="H21" i="5"/>
  <c r="G21" i="5"/>
  <c r="F21" i="5"/>
  <c r="E21" i="5"/>
  <c r="D21" i="5"/>
  <c r="C21" i="5"/>
  <c r="H20" i="5"/>
  <c r="G20" i="5"/>
  <c r="F20" i="5"/>
  <c r="E20" i="5"/>
  <c r="D20" i="5"/>
  <c r="C20" i="5"/>
  <c r="H19" i="5"/>
  <c r="G19" i="5"/>
  <c r="F19" i="5"/>
  <c r="E19" i="5"/>
  <c r="D19" i="5"/>
  <c r="C19" i="5"/>
  <c r="B16" i="5"/>
  <c r="H16" i="5"/>
  <c r="G16" i="5"/>
  <c r="F16" i="5"/>
  <c r="E16" i="5"/>
  <c r="D16" i="5"/>
  <c r="C16" i="5"/>
  <c r="H18" i="5"/>
  <c r="G18" i="5"/>
  <c r="F18" i="5"/>
  <c r="E18" i="5"/>
  <c r="D18" i="5"/>
  <c r="C18" i="5"/>
  <c r="H15" i="5"/>
  <c r="G15" i="5"/>
  <c r="F15" i="5"/>
  <c r="E15" i="5"/>
  <c r="D15" i="5"/>
  <c r="C15" i="5"/>
  <c r="H14" i="5"/>
  <c r="G14" i="5"/>
  <c r="F14" i="5"/>
  <c r="E14" i="5"/>
  <c r="D14" i="5"/>
  <c r="C14" i="5"/>
  <c r="H13" i="5"/>
  <c r="G13" i="5"/>
  <c r="F13" i="5"/>
  <c r="E13" i="5"/>
  <c r="D13" i="5"/>
  <c r="C13" i="5"/>
  <c r="H11" i="5"/>
  <c r="G11" i="5"/>
  <c r="F11" i="5"/>
  <c r="E11" i="5"/>
  <c r="D11" i="5"/>
  <c r="C11" i="5"/>
  <c r="G10" i="5"/>
  <c r="H10" i="5"/>
  <c r="F10" i="5"/>
  <c r="E10" i="5"/>
  <c r="D10" i="5"/>
  <c r="C10" i="5"/>
  <c r="F8" i="5"/>
  <c r="H8" i="5"/>
  <c r="G8" i="5"/>
  <c r="E8" i="5"/>
  <c r="D8" i="5"/>
  <c r="C8" i="5"/>
  <c r="H7" i="5"/>
  <c r="G7" i="5"/>
  <c r="F7" i="5"/>
  <c r="E7" i="5"/>
  <c r="D7" i="5"/>
  <c r="C7" i="5"/>
  <c r="H6" i="5"/>
  <c r="G6" i="5"/>
  <c r="F6" i="5"/>
  <c r="E6" i="5"/>
  <c r="D6" i="5"/>
  <c r="C6" i="5"/>
  <c r="E31" i="5"/>
  <c r="H33" i="5"/>
  <c r="G33" i="5"/>
  <c r="F33" i="5"/>
  <c r="E33" i="5"/>
  <c r="H32" i="5"/>
  <c r="G32" i="5"/>
  <c r="F32" i="5"/>
  <c r="E32" i="5"/>
  <c r="H31" i="5"/>
  <c r="G31" i="5"/>
  <c r="F31" i="5"/>
  <c r="H30" i="5"/>
  <c r="G30" i="5"/>
  <c r="F30" i="5"/>
  <c r="E30" i="5"/>
  <c r="D33" i="5"/>
  <c r="D32" i="5"/>
  <c r="D31" i="5"/>
  <c r="D30" i="5"/>
  <c r="C33" i="5"/>
  <c r="C32" i="5"/>
  <c r="C31" i="5"/>
  <c r="C30" i="5"/>
  <c r="B33" i="5"/>
  <c r="B32" i="5"/>
  <c r="B31" i="5"/>
  <c r="B30" i="5"/>
  <c r="B28" i="5"/>
  <c r="B27" i="5"/>
  <c r="B26" i="5"/>
  <c r="B25" i="5"/>
  <c r="B24" i="5"/>
  <c r="B23" i="5"/>
  <c r="B20" i="5"/>
  <c r="B21" i="5"/>
  <c r="B19" i="5"/>
  <c r="B18" i="5"/>
  <c r="B15" i="5"/>
  <c r="B14" i="5"/>
  <c r="B13" i="5"/>
  <c r="B11" i="5"/>
  <c r="B10" i="5"/>
  <c r="B8" i="5"/>
  <c r="B7" i="5"/>
  <c r="B6" i="5"/>
  <c r="B24" i="4"/>
  <c r="B6" i="4"/>
  <c r="B11" i="4"/>
  <c r="D34" i="4"/>
  <c r="D33" i="4"/>
  <c r="D32" i="4"/>
  <c r="D31" i="4"/>
  <c r="C34" i="4"/>
  <c r="C33" i="4"/>
  <c r="C32" i="4"/>
  <c r="C31" i="4"/>
  <c r="B34" i="4"/>
  <c r="B33" i="4"/>
  <c r="B32" i="4"/>
  <c r="B31" i="4"/>
  <c r="C19" i="4"/>
  <c r="D21" i="4"/>
  <c r="C21" i="4"/>
  <c r="D20" i="4"/>
  <c r="C20" i="4"/>
  <c r="D19" i="4"/>
  <c r="D18" i="4"/>
  <c r="C18" i="4"/>
  <c r="D16" i="4"/>
  <c r="C16" i="4"/>
  <c r="D15" i="4"/>
  <c r="C15" i="4"/>
  <c r="D14" i="4"/>
  <c r="C14" i="4"/>
  <c r="D13" i="4"/>
  <c r="C13" i="4"/>
  <c r="D11" i="4"/>
  <c r="C11" i="4"/>
  <c r="B28" i="4"/>
  <c r="B10" i="4"/>
  <c r="B9" i="4"/>
  <c r="H23" i="5"/>
  <c r="H28" i="5"/>
  <c r="H27" i="5"/>
  <c r="H26" i="5"/>
  <c r="H25" i="5"/>
  <c r="H24" i="5"/>
  <c r="F28" i="5"/>
  <c r="F27" i="5"/>
  <c r="F26" i="5"/>
  <c r="F25" i="5"/>
  <c r="F24" i="5"/>
  <c r="F23" i="5"/>
  <c r="D28" i="5"/>
  <c r="D27" i="5"/>
  <c r="D26" i="5"/>
  <c r="D25" i="5"/>
  <c r="D24" i="5"/>
  <c r="D23" i="5"/>
  <c r="G23" i="5"/>
  <c r="G28" i="5"/>
  <c r="G27" i="5"/>
  <c r="G26" i="5"/>
  <c r="G25" i="5"/>
  <c r="G24" i="5"/>
  <c r="E28" i="5"/>
  <c r="E27" i="5"/>
  <c r="E26" i="5"/>
  <c r="E25" i="5"/>
  <c r="E24" i="5"/>
  <c r="E23" i="5"/>
  <c r="C28" i="5"/>
  <c r="C27" i="5"/>
  <c r="C26" i="5"/>
  <c r="C25" i="5"/>
  <c r="C24" i="5"/>
  <c r="C23" i="5"/>
  <c r="D10" i="4"/>
  <c r="C10" i="4"/>
  <c r="D9" i="4"/>
  <c r="C9" i="4"/>
  <c r="D7" i="4"/>
  <c r="C7" i="4"/>
  <c r="D6" i="4"/>
  <c r="C6" i="4"/>
  <c r="D5" i="4"/>
  <c r="C5" i="4"/>
  <c r="D29" i="4"/>
  <c r="C29" i="4"/>
  <c r="B29" i="4"/>
  <c r="D28" i="4"/>
  <c r="C28" i="4"/>
  <c r="D27" i="4"/>
  <c r="C27" i="4"/>
  <c r="B27" i="4"/>
  <c r="D26" i="4"/>
  <c r="C26" i="4"/>
  <c r="B26" i="4"/>
  <c r="D25" i="4"/>
  <c r="C25" i="4"/>
  <c r="D24" i="4"/>
  <c r="C24" i="4"/>
  <c r="D23" i="4"/>
  <c r="C23" i="4"/>
</calcChain>
</file>

<file path=xl/sharedStrings.xml><?xml version="1.0" encoding="utf-8"?>
<sst xmlns="http://schemas.openxmlformats.org/spreadsheetml/2006/main" count="1465" uniqueCount="705">
  <si>
    <t>Regression Paths</t>
  </si>
  <si>
    <t>Standardized</t>
  </si>
  <si>
    <t xml:space="preserve">Predictor </t>
  </si>
  <si>
    <t xml:space="preserve">DV </t>
  </si>
  <si>
    <t xml:space="preserve">Path Value </t>
  </si>
  <si>
    <t xml:space="preserve">SE </t>
  </si>
  <si>
    <t xml:space="preserve">z </t>
  </si>
  <si>
    <t xml:space="preserve">sig </t>
  </si>
  <si>
    <t xml:space="preserve">p </t>
  </si>
  <si>
    <t xml:space="preserve">95% CI </t>
  </si>
  <si>
    <t>segui</t>
  </si>
  <si>
    <t>apbi</t>
  </si>
  <si>
    <t>0.042</t>
  </si>
  <si>
    <t>***</t>
  </si>
  <si>
    <t>0.000</t>
  </si>
  <si>
    <t>repbi</t>
  </si>
  <si>
    <t>sacci</t>
  </si>
  <si>
    <t>0.041</t>
  </si>
  <si>
    <t>edadi</t>
  </si>
  <si>
    <t>*</t>
  </si>
  <si>
    <t>educi</t>
  </si>
  <si>
    <t>0.102</t>
  </si>
  <si>
    <t>essui</t>
  </si>
  <si>
    <t>0.105</t>
  </si>
  <si>
    <t>time</t>
  </si>
  <si>
    <t>0.040</t>
  </si>
  <si>
    <t>0.239</t>
  </si>
  <si>
    <t>0.067</t>
  </si>
  <si>
    <t>**</t>
  </si>
  <si>
    <t>0.023</t>
  </si>
  <si>
    <t>a1*b1</t>
  </si>
  <si>
    <t>ind_segr_segui_apbi</t>
  </si>
  <si>
    <t>ind_segr_repbi_apbi</t>
  </si>
  <si>
    <t>ind_jane_repbi_apbi</t>
  </si>
  <si>
    <t>ind_jane_sacci_apbi</t>
  </si>
  <si>
    <t>0.005</t>
  </si>
  <si>
    <t>c1+(a1*b1)</t>
  </si>
  <si>
    <t>tot_segr_segui_apbi</t>
  </si>
  <si>
    <t>tot_segr_repbi_apbi</t>
  </si>
  <si>
    <t>tot_jane_repbi_apbi</t>
  </si>
  <si>
    <t>tot_jane_sacci_apbi</t>
  </si>
  <si>
    <t>Sociabilidad barrial</t>
  </si>
  <si>
    <t>Pertenencia al barrio</t>
  </si>
  <si>
    <t>soci</t>
  </si>
  <si>
    <t>0.043</t>
  </si>
  <si>
    <t>0.055</t>
  </si>
  <si>
    <t>0.094</t>
  </si>
  <si>
    <t>ind_segr_segui_soci</t>
  </si>
  <si>
    <t>ind_segr_repbi_soci</t>
  </si>
  <si>
    <t>ind_jane_repbi_soci</t>
  </si>
  <si>
    <t>ind_jane_sacci_soci</t>
  </si>
  <si>
    <t>tot_segr_segui_soci</t>
  </si>
  <si>
    <t>tot_segr_repbi_soci</t>
  </si>
  <si>
    <t>tot_jane_repbi_soci</t>
  </si>
  <si>
    <t>tot_jane_sacci_soci</t>
  </si>
  <si>
    <t>Variables independientes</t>
  </si>
  <si>
    <t>Variables dependientes</t>
  </si>
  <si>
    <t>β (SE)</t>
  </si>
  <si>
    <t>chisq</t>
  </si>
  <si>
    <t>cfi</t>
  </si>
  <si>
    <t>rmsea</t>
  </si>
  <si>
    <t>srmr</t>
  </si>
  <si>
    <t>Medidas de ajuste</t>
  </si>
  <si>
    <t>Nota: *p  &lt; 0.05; **p &lt; 0.01; ***p &lt; 0.001</t>
  </si>
  <si>
    <t>0.087</t>
  </si>
  <si>
    <t>0.075</t>
  </si>
  <si>
    <t>0.062</t>
  </si>
  <si>
    <t>0.036</t>
  </si>
  <si>
    <t>0.131</t>
  </si>
  <si>
    <t>0.130</t>
  </si>
  <si>
    <t>0.107</t>
  </si>
  <si>
    <t>0.768</t>
  </si>
  <si>
    <t>0.443</t>
  </si>
  <si>
    <t>0.002</t>
  </si>
  <si>
    <t>a3*b2</t>
  </si>
  <si>
    <t>a4*b3</t>
  </si>
  <si>
    <t>0.448</t>
  </si>
  <si>
    <t>0.139</t>
  </si>
  <si>
    <t>c2+(a3*b2)</t>
  </si>
  <si>
    <t>0.209</t>
  </si>
  <si>
    <t>c2+(a4*b3)</t>
  </si>
  <si>
    <t>0.498</t>
  </si>
  <si>
    <t>Nivel 1: efectos directos (sendero bᵢ₁)</t>
  </si>
  <si>
    <t>Nivel 2: efectos directos (sendero bᵢ₂)</t>
  </si>
  <si>
    <t>Nivel 2: efectos directos (sendero cᵢ)</t>
  </si>
  <si>
    <t>Nivel 2: efectos indirectos (aᵢ*bᵢ₂)</t>
  </si>
  <si>
    <t>Nivel 2: efectos totales (cᵢ+(aᵢ*bᵢ₂))</t>
  </si>
  <si>
    <t>0.078</t>
  </si>
  <si>
    <t>0.091</t>
  </si>
  <si>
    <t>0.007</t>
  </si>
  <si>
    <t>-0.032</t>
  </si>
  <si>
    <t>0.070</t>
  </si>
  <si>
    <t>0.068</t>
  </si>
  <si>
    <t>0.150</t>
  </si>
  <si>
    <t>0.133</t>
  </si>
  <si>
    <t>0.353</t>
  </si>
  <si>
    <t>0.278</t>
  </si>
  <si>
    <t>0.274</t>
  </si>
  <si>
    <t>0.006</t>
  </si>
  <si>
    <t>0.290</t>
  </si>
  <si>
    <t>0.081</t>
  </si>
  <si>
    <t>0.358</t>
  </si>
  <si>
    <t>0.270</t>
  </si>
  <si>
    <t>0.434</t>
  </si>
  <si>
    <t>0.341</t>
  </si>
  <si>
    <t>0.169</t>
  </si>
  <si>
    <t>0.069</t>
  </si>
  <si>
    <t>0.124</t>
  </si>
  <si>
    <t>0.065</t>
  </si>
  <si>
    <t>0.058</t>
  </si>
  <si>
    <t>0.001</t>
  </si>
  <si>
    <t>0.476</t>
  </si>
  <si>
    <t>0.880</t>
  </si>
  <si>
    <t>0.266</t>
  </si>
  <si>
    <t>0.233</t>
  </si>
  <si>
    <t>0.030</t>
  </si>
  <si>
    <t>0.399</t>
  </si>
  <si>
    <t>-0.001</t>
  </si>
  <si>
    <t>-0.166</t>
  </si>
  <si>
    <t>0.088</t>
  </si>
  <si>
    <t>0.775</t>
  </si>
  <si>
    <t>0.791</t>
  </si>
  <si>
    <t>0.281</t>
  </si>
  <si>
    <t>0.348</t>
  </si>
  <si>
    <t>0.728</t>
  </si>
  <si>
    <t>0.063</t>
  </si>
  <si>
    <t>0.236</t>
  </si>
  <si>
    <t>0.060</t>
  </si>
  <si>
    <t>0.090</t>
  </si>
  <si>
    <t>0.329</t>
  </si>
  <si>
    <t>0.092</t>
  </si>
  <si>
    <t>0.011</t>
  </si>
  <si>
    <t>0.013</t>
  </si>
  <si>
    <t>0.137</t>
  </si>
  <si>
    <t>0.257</t>
  </si>
  <si>
    <t>-0.078</t>
  </si>
  <si>
    <t>-0.130</t>
  </si>
  <si>
    <t>0.050</t>
  </si>
  <si>
    <t>0.286</t>
  </si>
  <si>
    <t>0.046</t>
  </si>
  <si>
    <t>0.148</t>
  </si>
  <si>
    <t>0.022</t>
  </si>
  <si>
    <t>0.883</t>
  </si>
  <si>
    <t>0.049</t>
  </si>
  <si>
    <t>0.323</t>
  </si>
  <si>
    <t>0.477</t>
  </si>
  <si>
    <t>0.230</t>
  </si>
  <si>
    <t>0.375</t>
  </si>
  <si>
    <t>0.595</t>
  </si>
  <si>
    <t>0.336</t>
  </si>
  <si>
    <t>0.166</t>
  </si>
  <si>
    <t>0.098</t>
  </si>
  <si>
    <t>0.096</t>
  </si>
  <si>
    <t>0.051</t>
  </si>
  <si>
    <t>0.079</t>
  </si>
  <si>
    <t>0.108</t>
  </si>
  <si>
    <t>0.853</t>
  </si>
  <si>
    <t>0.332</t>
  </si>
  <si>
    <t>0.311</t>
  </si>
  <si>
    <t>0.125</t>
  </si>
  <si>
    <t>0.171</t>
  </si>
  <si>
    <t>0.206</t>
  </si>
  <si>
    <t>0.191</t>
  </si>
  <si>
    <t>0.194</t>
  </si>
  <si>
    <t>0.044</t>
  </si>
  <si>
    <t>0.083</t>
  </si>
  <si>
    <t>0.256</t>
  </si>
  <si>
    <t>0.167</t>
  </si>
  <si>
    <t>0.016</t>
  </si>
  <si>
    <t>0.187</t>
  </si>
  <si>
    <t>0.101</t>
  </si>
  <si>
    <t>-0.109</t>
  </si>
  <si>
    <t>0.157</t>
  </si>
  <si>
    <t>-0.156</t>
  </si>
  <si>
    <t>-0.372</t>
  </si>
  <si>
    <t>0.355</t>
  </si>
  <si>
    <t>0.196</t>
  </si>
  <si>
    <t>0.072</t>
  </si>
  <si>
    <t>0.061</t>
  </si>
  <si>
    <t>0.186</t>
  </si>
  <si>
    <t>GSE bajo (N=178)</t>
  </si>
  <si>
    <t>0.220</t>
  </si>
  <si>
    <t>0.259</t>
  </si>
  <si>
    <t>0.328</t>
  </si>
  <si>
    <t>0.037</t>
  </si>
  <si>
    <t>0.039</t>
  </si>
  <si>
    <t>0.092 - 0.246</t>
  </si>
  <si>
    <t>0.003</t>
  </si>
  <si>
    <t>theil_segr</t>
  </si>
  <si>
    <t>0.224</t>
  </si>
  <si>
    <t>jane_indx</t>
  </si>
  <si>
    <t>ismt_rank</t>
  </si>
  <si>
    <t>0.175</t>
  </si>
  <si>
    <t>-0.469</t>
  </si>
  <si>
    <t>0.639</t>
  </si>
  <si>
    <t>0.749</t>
  </si>
  <si>
    <t>0.454</t>
  </si>
  <si>
    <t>-0.018</t>
  </si>
  <si>
    <t>-0.128</t>
  </si>
  <si>
    <t>0.032</t>
  </si>
  <si>
    <t>0.251</t>
  </si>
  <si>
    <t>0.217</t>
  </si>
  <si>
    <t>0.121</t>
  </si>
  <si>
    <t>0.059</t>
  </si>
  <si>
    <t>-0.176 - 0.003</t>
  </si>
  <si>
    <t>-0.015</t>
  </si>
  <si>
    <t>-0.102 - 0.071</t>
  </si>
  <si>
    <t>0.466</t>
  </si>
  <si>
    <t>-0.05 - 0.11</t>
  </si>
  <si>
    <t>0.019</t>
  </si>
  <si>
    <t>0.195</t>
  </si>
  <si>
    <t>0.264</t>
  </si>
  <si>
    <t>0.177</t>
  </si>
  <si>
    <t>0.173</t>
  </si>
  <si>
    <t>0.653</t>
  </si>
  <si>
    <t>0.027</t>
  </si>
  <si>
    <t>0.184</t>
  </si>
  <si>
    <t>0.018</t>
  </si>
  <si>
    <t>0.176</t>
  </si>
  <si>
    <t>0.170</t>
  </si>
  <si>
    <t>0.054</t>
  </si>
  <si>
    <t>0.180</t>
  </si>
  <si>
    <t>a2*b3</t>
  </si>
  <si>
    <t>c1+(a2*b3)</t>
  </si>
  <si>
    <t>0.057</t>
  </si>
  <si>
    <t>0.145 - 0.368</t>
  </si>
  <si>
    <t>0.153 - 0.365</t>
  </si>
  <si>
    <t>0.188</t>
  </si>
  <si>
    <t>0.056</t>
  </si>
  <si>
    <t>0.079 - 0.297</t>
  </si>
  <si>
    <t>0.028</t>
  </si>
  <si>
    <t>0.462</t>
  </si>
  <si>
    <t>0.644</t>
  </si>
  <si>
    <t>-0.09 - 0.145</t>
  </si>
  <si>
    <t>-0.110</t>
  </si>
  <si>
    <t>0.047</t>
  </si>
  <si>
    <t>-0.219 - -0.002</t>
  </si>
  <si>
    <t>0.221</t>
  </si>
  <si>
    <t>-0.036 - 0.157</t>
  </si>
  <si>
    <t>0.088 - 0.299</t>
  </si>
  <si>
    <t>-0.014 - 0.345</t>
  </si>
  <si>
    <t>0.095</t>
  </si>
  <si>
    <t>0.049 - 0.423</t>
  </si>
  <si>
    <t>0.082</t>
  </si>
  <si>
    <t>0.024</t>
  </si>
  <si>
    <t>0.025 - 0.347</t>
  </si>
  <si>
    <t>-0.131</t>
  </si>
  <si>
    <t>-0.747</t>
  </si>
  <si>
    <t>0.455</t>
  </si>
  <si>
    <t>-0.474 - 0.212</t>
  </si>
  <si>
    <t>-0.099</t>
  </si>
  <si>
    <t>-0.552</t>
  </si>
  <si>
    <t>0.581</t>
  </si>
  <si>
    <t>-0.452 - 0.253</t>
  </si>
  <si>
    <t>-0.069</t>
  </si>
  <si>
    <t>0.283</t>
  </si>
  <si>
    <t>-0.244</t>
  </si>
  <si>
    <t>0.808</t>
  </si>
  <si>
    <t>-0.624 - 0.486</t>
  </si>
  <si>
    <t>-0.588</t>
  </si>
  <si>
    <t>-0.971 - -0.206</t>
  </si>
  <si>
    <t>-0.263</t>
  </si>
  <si>
    <t>-0.702 - 0.175</t>
  </si>
  <si>
    <t>0.190</t>
  </si>
  <si>
    <t>-0.873</t>
  </si>
  <si>
    <t>0.383</t>
  </si>
  <si>
    <t>-0.538 - 0.206</t>
  </si>
  <si>
    <t>0.073</t>
  </si>
  <si>
    <t>-0.243</t>
  </si>
  <si>
    <t>-0.16 - 0.125</t>
  </si>
  <si>
    <t>-0.209 - -0.012</t>
  </si>
  <si>
    <t>-0.068</t>
  </si>
  <si>
    <t>-0.186 - 0.05</t>
  </si>
  <si>
    <t>-0.031</t>
  </si>
  <si>
    <t>-0.843</t>
  </si>
  <si>
    <t>-0.103 - 0.041</t>
  </si>
  <si>
    <t>-0.149</t>
  </si>
  <si>
    <t>-0.783</t>
  </si>
  <si>
    <t>-0.52 - 0.223</t>
  </si>
  <si>
    <t>-0.241</t>
  </si>
  <si>
    <t>-0.588 - 0.106</t>
  </si>
  <si>
    <t>-0.167</t>
  </si>
  <si>
    <t>0.189</t>
  </si>
  <si>
    <t>-0.887</t>
  </si>
  <si>
    <t>-0.538 - 0.203</t>
  </si>
  <si>
    <t>0.183</t>
  </si>
  <si>
    <t>-0.712</t>
  </si>
  <si>
    <t>-0.489 - 0.229</t>
  </si>
  <si>
    <t>0.199</t>
  </si>
  <si>
    <t>0.078 - 0.321</t>
  </si>
  <si>
    <t>0.072 - 0.303</t>
  </si>
  <si>
    <t>0.299</t>
  </si>
  <si>
    <t>-0.056 - 0.181</t>
  </si>
  <si>
    <t>-0.060</t>
  </si>
  <si>
    <t>-0.883</t>
  </si>
  <si>
    <t>0.377</t>
  </si>
  <si>
    <t>-0.194 - 0.073</t>
  </si>
  <si>
    <t>-0.102 - 0.146</t>
  </si>
  <si>
    <t>-0.03 - 0.189</t>
  </si>
  <si>
    <t>0.047 - 0.286</t>
  </si>
  <si>
    <t>0.293</t>
  </si>
  <si>
    <t>-0.228 - 0.756</t>
  </si>
  <si>
    <t>0.288</t>
  </si>
  <si>
    <t>0.214</t>
  </si>
  <si>
    <t>-0.207 - 0.924</t>
  </si>
  <si>
    <t>0.155</t>
  </si>
  <si>
    <t>0.842</t>
  </si>
  <si>
    <t>0.400</t>
  </si>
  <si>
    <t>-0.173 - 0.434</t>
  </si>
  <si>
    <t>-0.408</t>
  </si>
  <si>
    <t>0.413</t>
  </si>
  <si>
    <t>-0.988</t>
  </si>
  <si>
    <t>-1.217 - 0.401</t>
  </si>
  <si>
    <t>-0.055</t>
  </si>
  <si>
    <t>0.876</t>
  </si>
  <si>
    <t>-0.75 - 0.64</t>
  </si>
  <si>
    <t>-0.073</t>
  </si>
  <si>
    <t>-0.252</t>
  </si>
  <si>
    <t>0.801</t>
  </si>
  <si>
    <t>-0.641 - 0.495</t>
  </si>
  <si>
    <t>-0.593</t>
  </si>
  <si>
    <t>-0.978 - -0.209</t>
  </si>
  <si>
    <t>-0.266</t>
  </si>
  <si>
    <t>0.225</t>
  </si>
  <si>
    <t>0.238</t>
  </si>
  <si>
    <t>-0.707 - 0.176</t>
  </si>
  <si>
    <t>-0.875</t>
  </si>
  <si>
    <t>0.382</t>
  </si>
  <si>
    <t>-0.541 - 0.207</t>
  </si>
  <si>
    <t>-0.251</t>
  </si>
  <si>
    <t>0.802</t>
  </si>
  <si>
    <t>-0.128 - 0.099</t>
  </si>
  <si>
    <t>-0.037</t>
  </si>
  <si>
    <t>0.038</t>
  </si>
  <si>
    <t>-0.977</t>
  </si>
  <si>
    <t>-0.112 - 0.037</t>
  </si>
  <si>
    <t>-0.050</t>
  </si>
  <si>
    <t>0.045</t>
  </si>
  <si>
    <t>0.272</t>
  </si>
  <si>
    <t>-0.139 - 0.039</t>
  </si>
  <si>
    <t>-0.010</t>
  </si>
  <si>
    <t>-0.668</t>
  </si>
  <si>
    <t>0.504</t>
  </si>
  <si>
    <t>-0.041 - 0.02</t>
  </si>
  <si>
    <t>-0.422</t>
  </si>
  <si>
    <t>0.416</t>
  </si>
  <si>
    <t>-1.239 - 0.394</t>
  </si>
  <si>
    <t>-0.445</t>
  </si>
  <si>
    <t>0.406</t>
  </si>
  <si>
    <t>0.273</t>
  </si>
  <si>
    <t>-1.241 - 0.351</t>
  </si>
  <si>
    <t>-0.105</t>
  </si>
  <si>
    <t>0.356</t>
  </si>
  <si>
    <t>-0.295</t>
  </si>
  <si>
    <t>-0.804 - 0.593</t>
  </si>
  <si>
    <t>-0.066</t>
  </si>
  <si>
    <t>-0.186</t>
  </si>
  <si>
    <t>-0.761 - 0.629</t>
  </si>
  <si>
    <t>0.113</t>
  </si>
  <si>
    <t>0.215</t>
  </si>
  <si>
    <t>0.031</t>
  </si>
  <si>
    <t>-0.012</t>
  </si>
  <si>
    <t>0.025</t>
  </si>
  <si>
    <t>-0.090</t>
  </si>
  <si>
    <t>0.219</t>
  </si>
  <si>
    <t>0.667</t>
  </si>
  <si>
    <t>0.923</t>
  </si>
  <si>
    <t>0.419</t>
  </si>
  <si>
    <t>NA</t>
  </si>
  <si>
    <t>NA - NA</t>
  </si>
  <si>
    <t>-0.452</t>
  </si>
  <si>
    <t>0.226</t>
  </si>
  <si>
    <t>0.017</t>
  </si>
  <si>
    <t>-0.065</t>
  </si>
  <si>
    <t>0.411</t>
  </si>
  <si>
    <t>0.120</t>
  </si>
  <si>
    <t>0.474</t>
  </si>
  <si>
    <t>0.999</t>
  </si>
  <si>
    <t>0.118</t>
  </si>
  <si>
    <t>0.285</t>
  </si>
  <si>
    <t>0.335</t>
  </si>
  <si>
    <t>0.145 - 0.427</t>
  </si>
  <si>
    <t>0.881</t>
  </si>
  <si>
    <t>-0.136 - 0.158</t>
  </si>
  <si>
    <t>0.194 - 0.477</t>
  </si>
  <si>
    <t>0.080</t>
  </si>
  <si>
    <t>-0.158 - 0.158</t>
  </si>
  <si>
    <t>-0.222 - 0.065</t>
  </si>
  <si>
    <t>0.409</t>
  </si>
  <si>
    <t>0.682</t>
  </si>
  <si>
    <t>-0.103 - 0.158</t>
  </si>
  <si>
    <t>0.053 - 0.338</t>
  </si>
  <si>
    <t>0.149</t>
  </si>
  <si>
    <t>0.793</t>
  </si>
  <si>
    <t>0.428</t>
  </si>
  <si>
    <t>-0.22 - 0.518</t>
  </si>
  <si>
    <t>0.151</t>
  </si>
  <si>
    <t>-0.158 - 0.184</t>
  </si>
  <si>
    <t>0.379</t>
  </si>
  <si>
    <t>0.048 - 0.71</t>
  </si>
  <si>
    <t>0.415</t>
  </si>
  <si>
    <t>0.678</t>
  </si>
  <si>
    <t>-0.4 - 0.615</t>
  </si>
  <si>
    <t>0.557</t>
  </si>
  <si>
    <t>0.267</t>
  </si>
  <si>
    <t>0.034 - 1.08</t>
  </si>
  <si>
    <t>-0.584</t>
  </si>
  <si>
    <t>0.560</t>
  </si>
  <si>
    <t>-1.971 - 1.067</t>
  </si>
  <si>
    <t>-0.644</t>
  </si>
  <si>
    <t>-1.178 - -0.11</t>
  </si>
  <si>
    <t>0.260</t>
  </si>
  <si>
    <t>-0.098 - 0.92</t>
  </si>
  <si>
    <t>0.263</t>
  </si>
  <si>
    <t>0.637</t>
  </si>
  <si>
    <t>0.524</t>
  </si>
  <si>
    <t>-0.347 - 0.682</t>
  </si>
  <si>
    <t>-0.572</t>
  </si>
  <si>
    <t>0.567</t>
  </si>
  <si>
    <t>-0.573 - 0.314</t>
  </si>
  <si>
    <t>-0.216</t>
  </si>
  <si>
    <t>-0.421 - -0.011</t>
  </si>
  <si>
    <t>-0.056 - 0.065</t>
  </si>
  <si>
    <t>0.089</t>
  </si>
  <si>
    <t>0.629</t>
  </si>
  <si>
    <t>0.529</t>
  </si>
  <si>
    <t>-0.119 - 0.231</t>
  </si>
  <si>
    <t>-0.022</t>
  </si>
  <si>
    <t>0.948</t>
  </si>
  <si>
    <t>-0.691 - 0.647</t>
  </si>
  <si>
    <t>0.271</t>
  </si>
  <si>
    <t>-0.400</t>
  </si>
  <si>
    <t>0.689</t>
  </si>
  <si>
    <t>-0.64 - 0.423</t>
  </si>
  <si>
    <t>0.562</t>
  </si>
  <si>
    <t>0.262</t>
  </si>
  <si>
    <t>0.049 - 1.075</t>
  </si>
  <si>
    <t>0.613</t>
  </si>
  <si>
    <t>0.084 - 1.143</t>
  </si>
  <si>
    <t>-0.023 - 0.285</t>
  </si>
  <si>
    <t>0.082 - 0.191</t>
  </si>
  <si>
    <t>-0.136</t>
  </si>
  <si>
    <t>-0.308 - 0.035</t>
  </si>
  <si>
    <t>0.334</t>
  </si>
  <si>
    <t>0.738</t>
  </si>
  <si>
    <t>-0.13 - 0.183</t>
  </si>
  <si>
    <t>0.571</t>
  </si>
  <si>
    <t>-0.101 - 0.183</t>
  </si>
  <si>
    <t>-0.001 - 0.311</t>
  </si>
  <si>
    <t>-0.286</t>
  </si>
  <si>
    <t>-0.882</t>
  </si>
  <si>
    <t>-0.472</t>
  </si>
  <si>
    <t>-3.051 - 1.866</t>
  </si>
  <si>
    <t>-0.656</t>
  </si>
  <si>
    <t>0.275</t>
  </si>
  <si>
    <t>-1.194 - -0.117</t>
  </si>
  <si>
    <t>-0.11 - 0.949</t>
  </si>
  <si>
    <t>0.661</t>
  </si>
  <si>
    <t>0.508</t>
  </si>
  <si>
    <t>-0.345 - 0.696</t>
  </si>
  <si>
    <t>-0.133</t>
  </si>
  <si>
    <t>-0.688 - 0.422</t>
  </si>
  <si>
    <t>-0.173 - -0.006</t>
  </si>
  <si>
    <t>-0.041 - 0.151</t>
  </si>
  <si>
    <t>0.514</t>
  </si>
  <si>
    <t>-0.048 - 0.096</t>
  </si>
  <si>
    <t>-0.418</t>
  </si>
  <si>
    <t>-0.375</t>
  </si>
  <si>
    <t>-0.827</t>
  </si>
  <si>
    <t>-0.858</t>
  </si>
  <si>
    <t>-0.003</t>
  </si>
  <si>
    <t>0.974</t>
  </si>
  <si>
    <t>-0.181 - 0.176</t>
  </si>
  <si>
    <t>0.292</t>
  </si>
  <si>
    <t>0.115 - 0.469</t>
  </si>
  <si>
    <t>0.248</t>
  </si>
  <si>
    <t>0.099</t>
  </si>
  <si>
    <t>0.053 - 0.442</t>
  </si>
  <si>
    <t>0.02 - 0.409</t>
  </si>
  <si>
    <t>0.004</t>
  </si>
  <si>
    <t>0.966</t>
  </si>
  <si>
    <t>-0.195 - 0.204</t>
  </si>
  <si>
    <t>-0.072</t>
  </si>
  <si>
    <t>-0.27 - 0.126</t>
  </si>
  <si>
    <t>0.208</t>
  </si>
  <si>
    <t>0.009 - 0.407</t>
  </si>
  <si>
    <t>-0.763 - 0.739</t>
  </si>
  <si>
    <t>0.972</t>
  </si>
  <si>
    <t>0.500</t>
  </si>
  <si>
    <t>0.617</t>
  </si>
  <si>
    <t>-2.84 - 4.784</t>
  </si>
  <si>
    <t>0.696</t>
  </si>
  <si>
    <t>0.582</t>
  </si>
  <si>
    <t>-1.646 - 3.038</t>
  </si>
  <si>
    <t>-0.075</t>
  </si>
  <si>
    <t>0.732</t>
  </si>
  <si>
    <t>-0.103</t>
  </si>
  <si>
    <t>0.918</t>
  </si>
  <si>
    <t>-1.51 - 1.36</t>
  </si>
  <si>
    <t>0.592</t>
  </si>
  <si>
    <t>0.522</t>
  </si>
  <si>
    <t>0.602</t>
  </si>
  <si>
    <t>-1.632 - 2.816</t>
  </si>
  <si>
    <t>0.352</t>
  </si>
  <si>
    <t>-0.077 - 0.781</t>
  </si>
  <si>
    <t>0.435</t>
  </si>
  <si>
    <t>0.296</t>
  </si>
  <si>
    <t>-0.398 - 1.307</t>
  </si>
  <si>
    <t>0.279</t>
  </si>
  <si>
    <t>0.780</t>
  </si>
  <si>
    <t>-0.476 - 0.635</t>
  </si>
  <si>
    <t>-0.591</t>
  </si>
  <si>
    <t>-1.469 - 0.286</t>
  </si>
  <si>
    <t>-0.064 - 0.062</t>
  </si>
  <si>
    <t>0.112</t>
  </si>
  <si>
    <t>0.907</t>
  </si>
  <si>
    <t>0.364</t>
  </si>
  <si>
    <t>-0.13 - 0.355</t>
  </si>
  <si>
    <t>0.781</t>
  </si>
  <si>
    <t>-0.14 - 0.186</t>
  </si>
  <si>
    <t>-0.146</t>
  </si>
  <si>
    <t>0.134</t>
  </si>
  <si>
    <t>-0.409 - 0.116</t>
  </si>
  <si>
    <t>-0.076</t>
  </si>
  <si>
    <t>0.730</t>
  </si>
  <si>
    <t>-0.104</t>
  </si>
  <si>
    <t>0.917</t>
  </si>
  <si>
    <t>-1.507 - 1.355</t>
  </si>
  <si>
    <t>0.960</t>
  </si>
  <si>
    <t>-1.43 - 1.504</t>
  </si>
  <si>
    <t>0.615</t>
  </si>
  <si>
    <t>0.555</t>
  </si>
  <si>
    <t>0.579</t>
  </si>
  <si>
    <t>-1.557 - 2.787</t>
  </si>
  <si>
    <t>0.445</t>
  </si>
  <si>
    <t>0.385</t>
  </si>
  <si>
    <t>0.700</t>
  </si>
  <si>
    <t>-1.823 - 2.714</t>
  </si>
  <si>
    <t>0.043 - 0.418</t>
  </si>
  <si>
    <t>-0.007 - 0.34</t>
  </si>
  <si>
    <t>0.169 - 0.535</t>
  </si>
  <si>
    <t>0.009</t>
  </si>
  <si>
    <t>-0.179 - 0.198</t>
  </si>
  <si>
    <t>-0.091</t>
  </si>
  <si>
    <t>-0.929</t>
  </si>
  <si>
    <t>-0.284 - 0.102</t>
  </si>
  <si>
    <t>-0.291 - 0.084</t>
  </si>
  <si>
    <t>-0.05 - 0.328</t>
  </si>
  <si>
    <t>0.446</t>
  </si>
  <si>
    <t>0.200</t>
  </si>
  <si>
    <t>-0.303 - 1.445</t>
  </si>
  <si>
    <t>0.488</t>
  </si>
  <si>
    <t>0.686</t>
  </si>
  <si>
    <t>0.493</t>
  </si>
  <si>
    <t>-0.622 - 1.291</t>
  </si>
  <si>
    <t>0.674</t>
  </si>
  <si>
    <t>-0.727 - 1.917</t>
  </si>
  <si>
    <t>-0.786</t>
  </si>
  <si>
    <t>0.432</t>
  </si>
  <si>
    <t>-1.301 - 0.557</t>
  </si>
  <si>
    <t>0.979</t>
  </si>
  <si>
    <t>0.825</t>
  </si>
  <si>
    <t>0.235</t>
  </si>
  <si>
    <t>-0.638 - 2.595</t>
  </si>
  <si>
    <t>0.351</t>
  </si>
  <si>
    <t>-0.069 - 0.771</t>
  </si>
  <si>
    <t>0.404</t>
  </si>
  <si>
    <t>-0.348 - 1.234</t>
  </si>
  <si>
    <t>0.783</t>
  </si>
  <si>
    <t>-0.462 - 0.613</t>
  </si>
  <si>
    <t>-0.580</t>
  </si>
  <si>
    <t>0.427</t>
  </si>
  <si>
    <t>-1.417 - 0.257</t>
  </si>
  <si>
    <t>-0.037 - 0.199</t>
  </si>
  <si>
    <t>0.156</t>
  </si>
  <si>
    <t>0.158</t>
  </si>
  <si>
    <t>0.989</t>
  </si>
  <si>
    <t>-0.153 - 0.465</t>
  </si>
  <si>
    <t>0.786</t>
  </si>
  <si>
    <t>-0.078 - 0.103</t>
  </si>
  <si>
    <t>-0.204</t>
  </si>
  <si>
    <t>-0.54 - 0.131</t>
  </si>
  <si>
    <t>-0.292</t>
  </si>
  <si>
    <t>-0.586</t>
  </si>
  <si>
    <t>0.558</t>
  </si>
  <si>
    <t>-1.267 - 0.684</t>
  </si>
  <si>
    <t>-0.217</t>
  </si>
  <si>
    <t>0.503</t>
  </si>
  <si>
    <t>-0.431</t>
  </si>
  <si>
    <t>-1.201 - 0.768</t>
  </si>
  <si>
    <t>0.991</t>
  </si>
  <si>
    <t>0.798</t>
  </si>
  <si>
    <t>-0.572 - 2.555</t>
  </si>
  <si>
    <t>-0.777 - 2.326</t>
  </si>
  <si>
    <t>GSE medio (N=213)</t>
  </si>
  <si>
    <t>GSE alto (N=92)</t>
  </si>
  <si>
    <t>0.035 - 0.208</t>
  </si>
  <si>
    <t>0.087 - 0.254</t>
  </si>
  <si>
    <t>0.131 - 0.303</t>
  </si>
  <si>
    <t>-0.087</t>
  </si>
  <si>
    <t>-0.016</t>
  </si>
  <si>
    <t>-0.352</t>
  </si>
  <si>
    <t>0.725</t>
  </si>
  <si>
    <t>0.182</t>
  </si>
  <si>
    <t>0.097 - 0.266</t>
  </si>
  <si>
    <t>0.017 - 0.371</t>
  </si>
  <si>
    <t>0.059 - 0.461</t>
  </si>
  <si>
    <t>0.047 - 0.466</t>
  </si>
  <si>
    <t>-0.236</t>
  </si>
  <si>
    <t>0.168</t>
  </si>
  <si>
    <t>-0.572 - 0.099</t>
  </si>
  <si>
    <t>0.761</t>
  </si>
  <si>
    <t>-0.21 - 0.476</t>
  </si>
  <si>
    <t>-0.379</t>
  </si>
  <si>
    <t>0.204</t>
  </si>
  <si>
    <t>-0.779 - 0.02</t>
  </si>
  <si>
    <t>-0.492</t>
  </si>
  <si>
    <t>-0.747 - -0.236</t>
  </si>
  <si>
    <t>0.904</t>
  </si>
  <si>
    <t>-0.286 - 0.324</t>
  </si>
  <si>
    <t>0.035</t>
  </si>
  <si>
    <t>-0.226 - 0.296</t>
  </si>
  <si>
    <t>-0.332</t>
  </si>
  <si>
    <t>0.163</t>
  </si>
  <si>
    <t>-0.651 - -0.013</t>
  </si>
  <si>
    <t>-0.113 - -0.006</t>
  </si>
  <si>
    <t>0.034</t>
  </si>
  <si>
    <t>-0.062 - 0.07</t>
  </si>
  <si>
    <t>0.794</t>
  </si>
  <si>
    <t>-0.039 - 0.051</t>
  </si>
  <si>
    <t>ind_jane_segui_soci</t>
  </si>
  <si>
    <t>-0.148 - 0.004</t>
  </si>
  <si>
    <t>-0.296</t>
  </si>
  <si>
    <t>-0.63 - 0.038</t>
  </si>
  <si>
    <t>-0.232</t>
  </si>
  <si>
    <t>-0.574 - 0.11</t>
  </si>
  <si>
    <t>0.790</t>
  </si>
  <si>
    <t>0.430</t>
  </si>
  <si>
    <t>-0.206 - 0.484</t>
  </si>
  <si>
    <t>tot_jane_segui_soci</t>
  </si>
  <si>
    <t>0.178</t>
  </si>
  <si>
    <t>0.344</t>
  </si>
  <si>
    <t>0.731</t>
  </si>
  <si>
    <t>-0.287 - 0.409</t>
  </si>
  <si>
    <t>0.182 - 0.341</t>
  </si>
  <si>
    <t>0.218</t>
  </si>
  <si>
    <t>0.14 - 0.296</t>
  </si>
  <si>
    <t>0.139 - 0.3</t>
  </si>
  <si>
    <t>0.033</t>
  </si>
  <si>
    <t>0.778</t>
  </si>
  <si>
    <t>0.436</t>
  </si>
  <si>
    <t>-0.049 - 0.115</t>
  </si>
  <si>
    <t>-0.168 - -0.011</t>
  </si>
  <si>
    <t>0.490</t>
  </si>
  <si>
    <t>0.624</t>
  </si>
  <si>
    <t>-0.055 - 0.091</t>
  </si>
  <si>
    <t>0.309</t>
  </si>
  <si>
    <t>0.174 - 0.444</t>
  </si>
  <si>
    <t>0.246</t>
  </si>
  <si>
    <t>0.119 - 0.373</t>
  </si>
  <si>
    <t>0.192</t>
  </si>
  <si>
    <t>0.073 - 0.31</t>
  </si>
  <si>
    <t>-0.126</t>
  </si>
  <si>
    <t>0.314</t>
  </si>
  <si>
    <t>-0.372 - 0.12</t>
  </si>
  <si>
    <t>0.127</t>
  </si>
  <si>
    <t>0.106</t>
  </si>
  <si>
    <t>-0.044 - 0.455</t>
  </si>
  <si>
    <t>-0.528</t>
  </si>
  <si>
    <t>0.598</t>
  </si>
  <si>
    <t>-0.346 - 0.199</t>
  </si>
  <si>
    <t>-0.490</t>
  </si>
  <si>
    <t>-0.745 - -0.234</t>
  </si>
  <si>
    <t>0.919</t>
  </si>
  <si>
    <t>-0.289 - 0.321</t>
  </si>
  <si>
    <t>0.284</t>
  </si>
  <si>
    <t>0.777</t>
  </si>
  <si>
    <t>-0.223 - 0.298</t>
  </si>
  <si>
    <t>-0.324</t>
  </si>
  <si>
    <t>-0.643 - -0.005</t>
  </si>
  <si>
    <t>-0.207 - -0.049</t>
  </si>
  <si>
    <t>-0.064 - 0.07</t>
  </si>
  <si>
    <t>0.008</t>
  </si>
  <si>
    <t>0.029</t>
  </si>
  <si>
    <t>-0.049 - 0.065</t>
  </si>
  <si>
    <t>ind_jane_segui_apbi</t>
  </si>
  <si>
    <t>-0.071</t>
  </si>
  <si>
    <t>-0.147 - 0.004</t>
  </si>
  <si>
    <t>-0.254</t>
  </si>
  <si>
    <t>-0.509 - 0.001</t>
  </si>
  <si>
    <t>-0.123</t>
  </si>
  <si>
    <t>-0.944</t>
  </si>
  <si>
    <t>0.345</t>
  </si>
  <si>
    <t>-0.377 - 0.132</t>
  </si>
  <si>
    <t>0.100</t>
  </si>
  <si>
    <t>-0.041 - 0.469</t>
  </si>
  <si>
    <t>tot_jane_segui_apbi</t>
  </si>
  <si>
    <t>0.135</t>
  </si>
  <si>
    <t>0.304</t>
  </si>
  <si>
    <t>-0.122 - 0.391</t>
  </si>
  <si>
    <t>Reputación percibida</t>
  </si>
  <si>
    <t>Sentimiento de seguridad</t>
  </si>
  <si>
    <t>Satisfacción residencial</t>
  </si>
  <si>
    <t>Nivel 2: efectos directos (sendero aᵢ₂)</t>
  </si>
  <si>
    <t>S/D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</si>
</sst>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i/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3" fontId="2" fillId="0" borderId="0" xfId="0" applyNumberFormat="1" applyFont="1" applyAlignment="1">
      <alignment horizontal="right" vertical="center" wrapText="1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right" vertical="center" wrapText="1"/>
    </xf>
    <xf numFmtId="0" fontId="5" fillId="0" borderId="1" xfId="0" applyFont="1" applyBorder="1"/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8" fillId="2" borderId="0" xfId="0" applyFont="1" applyFill="1" applyAlignment="1">
      <alignment horizontal="right" vertical="center" wrapText="1"/>
    </xf>
    <xf numFmtId="0" fontId="8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/>
    </xf>
    <xf numFmtId="0" fontId="4" fillId="0" borderId="0" xfId="0" applyFont="1"/>
    <xf numFmtId="164" fontId="4" fillId="0" borderId="0" xfId="0" applyNumberFormat="1" applyFont="1" applyAlignment="1">
      <alignment horizontal="right"/>
    </xf>
    <xf numFmtId="0" fontId="4" fillId="0" borderId="3" xfId="0" applyFont="1" applyBorder="1"/>
    <xf numFmtId="164" fontId="4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vertical="center" wrapText="1"/>
    </xf>
    <xf numFmtId="0" fontId="5" fillId="0" borderId="0" xfId="0" applyFont="1"/>
    <xf numFmtId="0" fontId="0" fillId="0" borderId="0" xfId="0" applyAlignment="1">
      <alignment horizontal="center"/>
    </xf>
    <xf numFmtId="0" fontId="4" fillId="0" borderId="4" xfId="0" applyFont="1" applyBorder="1" applyAlignment="1">
      <alignment horizontal="right"/>
    </xf>
    <xf numFmtId="0" fontId="8" fillId="2" borderId="5" xfId="0" applyFont="1" applyFill="1" applyBorder="1" applyAlignment="1">
      <alignment horizontal="right" vertical="center" wrapText="1"/>
    </xf>
    <xf numFmtId="164" fontId="4" fillId="0" borderId="5" xfId="0" applyNumberFormat="1" applyFont="1" applyBorder="1" applyAlignment="1">
      <alignment horizontal="right"/>
    </xf>
    <xf numFmtId="0" fontId="8" fillId="2" borderId="8" xfId="0" applyFont="1" applyFill="1" applyBorder="1" applyAlignment="1">
      <alignment horizontal="right" vertical="center" wrapText="1"/>
    </xf>
    <xf numFmtId="0" fontId="4" fillId="0" borderId="7" xfId="0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4" fontId="4" fillId="0" borderId="9" xfId="0" applyNumberFormat="1" applyFont="1" applyBorder="1" applyAlignment="1">
      <alignment horizontal="right"/>
    </xf>
    <xf numFmtId="0" fontId="6" fillId="0" borderId="7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8" fillId="0" borderId="4" xfId="0" applyFont="1" applyBorder="1" applyAlignment="1">
      <alignment horizontal="right" vertical="center" wrapText="1"/>
    </xf>
    <xf numFmtId="0" fontId="8" fillId="0" borderId="7" xfId="0" applyFont="1" applyBorder="1" applyAlignment="1">
      <alignment horizontal="right" vertical="center" wrapText="1"/>
    </xf>
    <xf numFmtId="0" fontId="8" fillId="0" borderId="5" xfId="0" applyFont="1" applyBorder="1" applyAlignment="1">
      <alignment horizontal="right" vertical="center" wrapText="1"/>
    </xf>
    <xf numFmtId="0" fontId="8" fillId="0" borderId="8" xfId="0" applyFont="1" applyBorder="1" applyAlignment="1">
      <alignment horizontal="right" vertical="center" wrapText="1"/>
    </xf>
    <xf numFmtId="0" fontId="8" fillId="0" borderId="9" xfId="0" applyFont="1" applyBorder="1" applyAlignment="1">
      <alignment horizontal="right" vertical="center" wrapText="1"/>
    </xf>
    <xf numFmtId="0" fontId="8" fillId="0" borderId="3" xfId="0" applyFont="1" applyBorder="1" applyAlignment="1">
      <alignment horizontal="right" vertical="center" wrapText="1"/>
    </xf>
    <xf numFmtId="0" fontId="4" fillId="0" borderId="4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/>
    </xf>
    <xf numFmtId="0" fontId="8" fillId="0" borderId="4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4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2" borderId="3" xfId="0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left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7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8" fillId="0" borderId="0" xfId="0" applyFont="1" applyBorder="1" applyAlignment="1">
      <alignment horizontal="right" vertical="center" wrapText="1"/>
    </xf>
    <xf numFmtId="0" fontId="6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16862-FA85-427E-9E21-0A9ACF9AC600}">
  <sheetPr>
    <tabColor rgb="FF00B050"/>
  </sheetPr>
  <dimension ref="A1:F35"/>
  <sheetViews>
    <sheetView showGridLines="0" topLeftCell="A15" zoomScaleNormal="100" workbookViewId="0">
      <selection activeCell="A35" sqref="A35:D35"/>
    </sheetView>
  </sheetViews>
  <sheetFormatPr baseColWidth="10" defaultColWidth="11.6328125" defaultRowHeight="14.5" x14ac:dyDescent="0.35"/>
  <cols>
    <col min="2" max="2" width="23.453125" customWidth="1"/>
    <col min="3" max="3" width="18.90625" bestFit="1" customWidth="1"/>
    <col min="4" max="4" width="17.7265625" bestFit="1" customWidth="1"/>
    <col min="5" max="5" width="14.90625" customWidth="1"/>
  </cols>
  <sheetData>
    <row r="1" spans="1:6" x14ac:dyDescent="0.35">
      <c r="A1" s="65" t="s">
        <v>55</v>
      </c>
      <c r="B1" s="65"/>
      <c r="C1" s="56" t="s">
        <v>56</v>
      </c>
      <c r="D1" s="56"/>
    </row>
    <row r="2" spans="1:6" x14ac:dyDescent="0.35">
      <c r="A2" s="70"/>
      <c r="B2" s="70"/>
      <c r="C2" s="66" t="s">
        <v>42</v>
      </c>
      <c r="D2" s="66" t="s">
        <v>41</v>
      </c>
    </row>
    <row r="3" spans="1:6" ht="15" thickBot="1" x14ac:dyDescent="0.4">
      <c r="A3" s="71"/>
      <c r="B3" s="71"/>
      <c r="C3" s="69" t="s">
        <v>57</v>
      </c>
      <c r="D3" s="69" t="s">
        <v>57</v>
      </c>
    </row>
    <row r="4" spans="1:6" x14ac:dyDescent="0.35">
      <c r="A4" s="67" t="s">
        <v>83</v>
      </c>
      <c r="B4" s="67"/>
      <c r="C4" s="68"/>
      <c r="D4" s="68"/>
    </row>
    <row r="5" spans="1:6" x14ac:dyDescent="0.35">
      <c r="A5" s="8"/>
      <c r="B5" s="7" t="str">
        <f>IF(original_apbi!A11="repbi","Reputación percibida",0)</f>
        <v>Reputación percibida</v>
      </c>
      <c r="C5" s="14" t="str">
        <f>_xlfn.CONCAT(original_apbi!C11,original_apbi!F11, " ","(",original_apbi!D11,")")</f>
        <v>0.309*** (0.069)</v>
      </c>
      <c r="D5" s="14" t="str">
        <f>_xlfn.CONCAT(original_soci!C11,original_soci!F11, " ","(",original_soci!D11,")")</f>
        <v>0.194* (0.090)</v>
      </c>
    </row>
    <row r="6" spans="1:6" x14ac:dyDescent="0.35">
      <c r="A6" s="8"/>
      <c r="B6" s="7" t="str">
        <f>IF(original_apbi!A12="sacci","Satisfacción residencial",0)</f>
        <v>Satisfacción residencial</v>
      </c>
      <c r="C6" s="14" t="str">
        <f>_xlfn.CONCAT(original_apbi!C12,original_apbi!F12, " ","(",original_apbi!D12,")")</f>
        <v>0.246*** (0.065)</v>
      </c>
      <c r="D6" s="14" t="str">
        <f>_xlfn.CONCAT(original_soci!C12,original_soci!F12, " ","(",original_soci!D12,")")</f>
        <v>0.260* (0.102)</v>
      </c>
    </row>
    <row r="7" spans="1:6" x14ac:dyDescent="0.35">
      <c r="A7" s="8"/>
      <c r="B7" s="7" t="str">
        <f>IF(original_apbi!A13="segui","Sentimiento de seguridad",0)</f>
        <v>Sentimiento de seguridad</v>
      </c>
      <c r="C7" s="14" t="str">
        <f>_xlfn.CONCAT(original_apbi!C13,original_apbi!F13, " ","(",original_apbi!D13,")")</f>
        <v>0.192** (0.061)</v>
      </c>
      <c r="D7" s="14" t="str">
        <f>_xlfn.CONCAT(original_soci!C13,original_soci!F13, " ","(",original_soci!D13,")")</f>
        <v>0.256* (0.107)</v>
      </c>
    </row>
    <row r="8" spans="1:6" x14ac:dyDescent="0.35">
      <c r="A8" s="54" t="s">
        <v>84</v>
      </c>
      <c r="B8" s="54"/>
      <c r="C8" s="15"/>
      <c r="D8" s="15"/>
    </row>
    <row r="9" spans="1:6" x14ac:dyDescent="0.35">
      <c r="A9" s="8"/>
      <c r="B9" s="7" t="str">
        <f>IF(original_apbi!A14="theil_segr","Segregación residencial",0)</f>
        <v>Segregación residencial</v>
      </c>
      <c r="C9" s="10" t="str">
        <f>_xlfn.CONCAT(original_apbi!C14,original_apbi!F14, " ","(",original_apbi!D14,")")</f>
        <v>-0.126 (0.125)</v>
      </c>
      <c r="D9" s="10" t="str">
        <f>_xlfn.CONCAT(original_soci!C14,original_soci!F14, " ","(",original_soci!D14,")")</f>
        <v>-0.236 (0.171)</v>
      </c>
    </row>
    <row r="10" spans="1:6" x14ac:dyDescent="0.35">
      <c r="A10" s="8"/>
      <c r="B10" s="7" t="str">
        <f>IF(original_apbi!A15="jane_indx","Vitalidad urbana",0)</f>
        <v>Vitalidad urbana</v>
      </c>
      <c r="C10" s="10" t="str">
        <f>_xlfn.CONCAT(original_apbi!C15,original_apbi!F15, " ","(",original_apbi!D15,")")</f>
        <v>0.206 (0.127)</v>
      </c>
      <c r="D10" s="10" t="str">
        <f>_xlfn.CONCAT(original_soci!C15,original_soci!F15, " ","(",original_soci!D15,")")</f>
        <v>0.133 (0.175)</v>
      </c>
    </row>
    <row r="11" spans="1:6" x14ac:dyDescent="0.35">
      <c r="A11" s="8"/>
      <c r="B11" s="7" t="str">
        <f>IF(original_apbi!A16="ismt_rank","NSE barrio",0)</f>
        <v>NSE barrio</v>
      </c>
      <c r="C11" s="10" t="str">
        <f>_xlfn.CONCAT(original_apbi!C16,original_apbi!F16, " ","(",original_apbi!D16,")")</f>
        <v>-0.073 (0.139)</v>
      </c>
      <c r="D11" s="10" t="str">
        <f>_xlfn.CONCAT(original_soci!C16,original_soci!F16, " ","(",original_soci!D16,")")</f>
        <v>-0.379 (0.204)</v>
      </c>
    </row>
    <row r="12" spans="1:6" ht="15.5" x14ac:dyDescent="0.35">
      <c r="A12" s="54" t="s">
        <v>85</v>
      </c>
      <c r="B12" s="54"/>
      <c r="C12" s="16"/>
      <c r="D12" s="16"/>
      <c r="E12" s="6"/>
      <c r="F12" s="4"/>
    </row>
    <row r="13" spans="1:6" ht="15.5" x14ac:dyDescent="0.35">
      <c r="A13" s="8"/>
      <c r="B13" s="7" t="str">
        <f>IF(original_apbi!A21="a1*b1","Segregación ~ Reputación",0)</f>
        <v>Segregación ~ Reputación</v>
      </c>
      <c r="C13" s="14" t="str">
        <f>_xlfn.CONCAT(original_apbi!C21,original_apbi!F21, " ","(",original_apbi!D21,")")</f>
        <v>-0.128** (0.040)</v>
      </c>
      <c r="D13" s="14" t="str">
        <f>_xlfn.CONCAT(original_soci!C21,original_soci!F21, " ","(",original_soci!D21,")")</f>
        <v>-0.060* (0.027)</v>
      </c>
      <c r="E13" s="6"/>
      <c r="F13" s="4"/>
    </row>
    <row r="14" spans="1:6" ht="15.5" x14ac:dyDescent="0.35">
      <c r="A14" s="8"/>
      <c r="B14" s="7" t="str">
        <f>IF(original_apbi!A22="a2*b3","Segregación ~ Seguridad",0)</f>
        <v>Segregación ~ Seguridad</v>
      </c>
      <c r="C14" s="10" t="str">
        <f>_xlfn.CONCAT(original_apbi!C22,original_apbi!F22, " ","(",original_apbi!D22,")")</f>
        <v>0.003 (0.034)</v>
      </c>
      <c r="D14" s="10" t="str">
        <f>_xlfn.CONCAT(original_soci!C22,original_soci!F22, " ","(",original_soci!D22,")")</f>
        <v>0.004 (0.034)</v>
      </c>
      <c r="E14" s="6"/>
      <c r="F14" s="4"/>
    </row>
    <row r="15" spans="1:6" x14ac:dyDescent="0.35">
      <c r="A15" s="8"/>
      <c r="B15" s="7" t="str">
        <f>IF(original_apbi!A23="a3*b2","Vitalidad ~ Satisfacción",0)</f>
        <v>Vitalidad ~ Satisfacción</v>
      </c>
      <c r="C15" s="10" t="str">
        <f>_xlfn.CONCAT(original_apbi!C23,original_apbi!F23, " ","(",original_apbi!D23,")")</f>
        <v>0.008 (0.029)</v>
      </c>
      <c r="D15" s="10" t="str">
        <f>_xlfn.CONCAT(original_soci!C23,original_soci!F23, " ","(",original_soci!D23,")")</f>
        <v>0.006 (0.023)</v>
      </c>
    </row>
    <row r="16" spans="1:6" x14ac:dyDescent="0.35">
      <c r="A16" s="8"/>
      <c r="B16" s="7" t="str">
        <f>IF(original_apbi!A24="a4*b3","Vitalidad ~ Seguridad",0)</f>
        <v>Vitalidad ~ Seguridad</v>
      </c>
      <c r="C16" s="10" t="str">
        <f>_xlfn.CONCAT(original_apbi!C24,original_apbi!F24, " ","(",original_apbi!D24,")")</f>
        <v>-0.071 (0.038)</v>
      </c>
      <c r="D16" s="10" t="str">
        <f>_xlfn.CONCAT(original_soci!C24,original_soci!F24, " ","(",original_soci!D24,")")</f>
        <v>-0.072 (0.039)</v>
      </c>
    </row>
    <row r="17" spans="1:4" x14ac:dyDescent="0.35">
      <c r="A17" s="54" t="s">
        <v>86</v>
      </c>
      <c r="B17" s="54"/>
      <c r="C17" s="17"/>
      <c r="D17" s="17"/>
    </row>
    <row r="18" spans="1:4" x14ac:dyDescent="0.35">
      <c r="A18" s="36"/>
      <c r="B18" s="7" t="str">
        <f>IF(original_apbi!A25="c1+(a1*b1)","Segregación ~ Reputación",0)</f>
        <v>Segregación ~ Reputación</v>
      </c>
      <c r="C18" s="10" t="str">
        <f>_xlfn.CONCAT(original_apbi!C25,original_apbi!F25, " ","(",original_apbi!D25,")")</f>
        <v>-0.254 (0.130)</v>
      </c>
      <c r="D18" s="10" t="str">
        <f>_xlfn.CONCAT(original_soci!C25,original_soci!F25, " ","(",original_soci!D25,")")</f>
        <v>-0.296 (0.170)</v>
      </c>
    </row>
    <row r="19" spans="1:4" x14ac:dyDescent="0.35">
      <c r="A19" s="8"/>
      <c r="B19" s="7" t="str">
        <f>IF(original_apbi!A26="c1+(a2*b3)","Segregación ~ Seguridad",0)</f>
        <v>Segregación ~ Seguridad</v>
      </c>
      <c r="C19" s="10" t="str">
        <f>_xlfn.CONCAT(original_apbi!C26,original_apbi!F26, " ","(",original_apbi!D26,")")</f>
        <v>-0.123 (0.130)</v>
      </c>
      <c r="D19" s="10" t="str">
        <f>_xlfn.CONCAT(original_soci!C26,original_soci!F26, " ","(",original_soci!D26,")")</f>
        <v>-0.232 (0.175)</v>
      </c>
    </row>
    <row r="20" spans="1:4" x14ac:dyDescent="0.35">
      <c r="A20" s="8"/>
      <c r="B20" s="7" t="str">
        <f>IF(original_apbi!A27="c2+(a3*b2)","Vitalidad ~ Satisfacción",0)</f>
        <v>Vitalidad ~ Satisfacción</v>
      </c>
      <c r="C20" s="10" t="str">
        <f>_xlfn.CONCAT(original_apbi!C27,original_apbi!F27, " ","(",original_apbi!D27,")")</f>
        <v>0.214 (0.130)</v>
      </c>
      <c r="D20" s="10" t="str">
        <f>_xlfn.CONCAT(original_soci!C27,original_soci!F27, " ","(",original_soci!D27,")")</f>
        <v>0.139 (0.176)</v>
      </c>
    </row>
    <row r="21" spans="1:4" x14ac:dyDescent="0.35">
      <c r="A21" s="8"/>
      <c r="B21" s="7" t="str">
        <f>IF(original_apbi!A28="c2+(a4*b3)","Vitalidad ~ Seguridad",0)</f>
        <v>Vitalidad ~ Seguridad</v>
      </c>
      <c r="C21" s="10" t="str">
        <f>_xlfn.CONCAT(original_apbi!C28,original_apbi!F28, " ","(",original_apbi!D28,")")</f>
        <v>0.135 (0.131)</v>
      </c>
      <c r="D21" s="10" t="str">
        <f>_xlfn.CONCAT(original_soci!C28,original_soci!F28, " ","(",original_soci!D28,")")</f>
        <v>0.061 (0.178)</v>
      </c>
    </row>
    <row r="22" spans="1:4" x14ac:dyDescent="0.35">
      <c r="A22" s="54" t="s">
        <v>82</v>
      </c>
      <c r="B22" s="54"/>
      <c r="C22" s="22"/>
      <c r="D22" s="22"/>
    </row>
    <row r="23" spans="1:4" x14ac:dyDescent="0.35">
      <c r="A23" s="8"/>
      <c r="B23" s="7" t="str">
        <f>IF(original_apbi!A4="repbi","Reputación percibida",0)</f>
        <v>Reputación percibida</v>
      </c>
      <c r="C23" s="14" t="str">
        <f>_xlfn.CONCAT(original_apbi!C4,original_apbi!F4, " ","(",original_apbi!D4,")")</f>
        <v>0.262*** (0.041)</v>
      </c>
      <c r="D23" s="14" t="str">
        <f>_xlfn.CONCAT(original_soci!C4,original_soci!F4, " ","(",original_soci!D4,")")</f>
        <v>0.121** (0.044)</v>
      </c>
    </row>
    <row r="24" spans="1:4" x14ac:dyDescent="0.35">
      <c r="A24" s="8"/>
      <c r="B24" s="7" t="str">
        <f>IF(original_apbi!A5="sacci","Satisfacción residencial",0)</f>
        <v>Satisfacción residencial</v>
      </c>
      <c r="C24" s="14" t="str">
        <f>_xlfn.CONCAT(original_apbi!C5,original_apbi!F5, " ","(",original_apbi!D5,")")</f>
        <v>0.218*** (0.040)</v>
      </c>
      <c r="D24" s="14" t="str">
        <f>_xlfn.CONCAT(original_soci!C5,original_soci!F5, " ","(",original_soci!D5,")")</f>
        <v>0.171*** (0.043)</v>
      </c>
    </row>
    <row r="25" spans="1:4" x14ac:dyDescent="0.35">
      <c r="A25" s="8"/>
      <c r="B25" s="7" t="str">
        <f>IF(original_apbi!A6="segui","Sentimiento de seguridad",0)</f>
        <v>Sentimiento de seguridad</v>
      </c>
      <c r="C25" s="14" t="str">
        <f>_xlfn.CONCAT(original_apbi!C6,original_apbi!F6, " ","(",original_apbi!D6,")")</f>
        <v>0.220*** (0.041)</v>
      </c>
      <c r="D25" s="14" t="str">
        <f>_xlfn.CONCAT(original_soci!C6,original_soci!F6, " ","(",original_soci!D6,")")</f>
        <v>0.217*** (0.044)</v>
      </c>
    </row>
    <row r="26" spans="1:4" x14ac:dyDescent="0.35">
      <c r="A26" s="36"/>
      <c r="B26" s="7" t="str">
        <f>IF(original_apbi!A7="edadi","Edad del entrevistado",0)</f>
        <v>Edad del entrevistado</v>
      </c>
      <c r="C26" s="10" t="str">
        <f>_xlfn.CONCAT(original_apbi!C7,original_apbi!F7, " ","(",original_apbi!D7,")")</f>
        <v>0.033 (0.042)</v>
      </c>
      <c r="D26" s="10" t="str">
        <f>_xlfn.CONCAT(original_soci!C7," ",original_soci!F7, " ","(",original_soci!D7,")")</f>
        <v>-0.087  (0.046)</v>
      </c>
    </row>
    <row r="27" spans="1:4" x14ac:dyDescent="0.35">
      <c r="A27" s="8"/>
      <c r="B27" s="7" t="str">
        <f>IF(original_apbi!A8="educi","Nivel educacional",0)</f>
        <v>Nivel educacional</v>
      </c>
      <c r="C27" s="14" t="str">
        <f>_xlfn.CONCAT(original_apbi!C8,original_apbi!F8, " ","(",original_apbi!D8,")")</f>
        <v>-0.090* (0.040)</v>
      </c>
      <c r="D27" s="10" t="str">
        <f>_xlfn.CONCAT(original_soci!C8," ",original_soci!F8, " ","(",original_soci!D8,")")</f>
        <v>-0.016  (0.044)</v>
      </c>
    </row>
    <row r="28" spans="1:4" x14ac:dyDescent="0.35">
      <c r="A28" s="8"/>
      <c r="B28" s="7" t="str">
        <f>IF(original_apbi!A9="essui","Estatus social subjetivo",0)</f>
        <v>Estatus social subjetivo</v>
      </c>
      <c r="C28" s="10" t="str">
        <f>_xlfn.CONCAT(original_apbi!C9,original_apbi!F9, " ","(",original_apbi!D9,")")</f>
        <v>0.018 (0.037)</v>
      </c>
      <c r="D28" s="10" t="str">
        <f>_xlfn.CONCAT(original_soci!C9," ",original_soci!F9, " ","(",original_soci!D9,")")</f>
        <v>0.030  (0.041)</v>
      </c>
    </row>
    <row r="29" spans="1:4" x14ac:dyDescent="0.35">
      <c r="A29" s="8"/>
      <c r="B29" s="7" t="str">
        <f>IF(original_apbi!A10="time","Tiempo de residencia",0)</f>
        <v>Tiempo de residencia</v>
      </c>
      <c r="C29" s="14" t="str">
        <f>_xlfn.CONCAT(original_apbi!C10,original_apbi!F10, " ","(",original_apbi!D10,")")</f>
        <v>0.169*** (0.039)</v>
      </c>
      <c r="D29" s="14" t="str">
        <f>_xlfn.CONCAT(original_soci!C10," ",original_soci!F10, " ","(",original_soci!D10,")")</f>
        <v>0.182 *** (0.043)</v>
      </c>
    </row>
    <row r="30" spans="1:4" x14ac:dyDescent="0.35">
      <c r="A30" s="54" t="s">
        <v>62</v>
      </c>
      <c r="B30" s="54"/>
      <c r="C30" s="17"/>
      <c r="D30" s="17"/>
    </row>
    <row r="31" spans="1:4" x14ac:dyDescent="0.35">
      <c r="A31" s="18"/>
      <c r="B31" s="18" t="str">
        <f>IF(original_apbi!A29="chisq","Chi Cuadrado",0)</f>
        <v>Chi Cuadrado</v>
      </c>
      <c r="C31" s="19">
        <f>original_apbi!B29</f>
        <v>73.583352640000001</v>
      </c>
      <c r="D31" s="19">
        <f>original_soci!B29</f>
        <v>77.132531810000003</v>
      </c>
    </row>
    <row r="32" spans="1:4" x14ac:dyDescent="0.35">
      <c r="A32" s="18"/>
      <c r="B32" s="18" t="str">
        <f>IF(original_apbi!A30="cfi","CFI",0)</f>
        <v>CFI</v>
      </c>
      <c r="C32" s="19">
        <f>original_apbi!B30</f>
        <v>0.91665440899999995</v>
      </c>
      <c r="D32" s="19">
        <f>original_soci!B30</f>
        <v>0.89408511300000004</v>
      </c>
    </row>
    <row r="33" spans="1:4" x14ac:dyDescent="0.35">
      <c r="A33" s="18"/>
      <c r="B33" s="18" t="str">
        <f>IF(original_apbi!A31="rmsea","RMSEA",0)</f>
        <v>RMSEA</v>
      </c>
      <c r="C33" s="19">
        <f>original_apbi!B31</f>
        <v>5.9211435999999999E-2</v>
      </c>
      <c r="D33" s="19">
        <f>original_soci!B31</f>
        <v>6.1379977000000002E-2</v>
      </c>
    </row>
    <row r="34" spans="1:4" x14ac:dyDescent="0.35">
      <c r="A34" s="20"/>
      <c r="B34" s="20" t="str">
        <f>IF(original_apbi!A32="srmr","SRMR",0)</f>
        <v>SRMR</v>
      </c>
      <c r="C34" s="19">
        <f>original_apbi!B32</f>
        <v>0.370787647</v>
      </c>
      <c r="D34" s="19">
        <f>original_soci!B32</f>
        <v>0.38498045800000003</v>
      </c>
    </row>
    <row r="35" spans="1:4" x14ac:dyDescent="0.35">
      <c r="A35" s="55" t="s">
        <v>63</v>
      </c>
      <c r="B35" s="55"/>
      <c r="C35" s="55"/>
      <c r="D35" s="55"/>
    </row>
  </sheetData>
  <mergeCells count="9">
    <mergeCell ref="A17:B17"/>
    <mergeCell ref="A30:B30"/>
    <mergeCell ref="A35:D35"/>
    <mergeCell ref="A8:B8"/>
    <mergeCell ref="C1:D1"/>
    <mergeCell ref="A22:B22"/>
    <mergeCell ref="A4:B4"/>
    <mergeCell ref="A12:B12"/>
    <mergeCell ref="A1:B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89BE3-BFA9-4755-957F-407CCF47C4D3}">
  <sheetPr>
    <tabColor theme="9"/>
  </sheetPr>
  <dimension ref="A1:E6"/>
  <sheetViews>
    <sheetView showGridLines="0" tabSelected="1" workbookViewId="0">
      <selection activeCell="G6" sqref="G6"/>
    </sheetView>
  </sheetViews>
  <sheetFormatPr baseColWidth="10" defaultRowHeight="14.5" x14ac:dyDescent="0.35"/>
  <cols>
    <col min="2" max="2" width="26.6328125" customWidth="1"/>
    <col min="3" max="3" width="15.453125" customWidth="1"/>
    <col min="4" max="4" width="16.08984375" customWidth="1"/>
    <col min="5" max="5" width="15" customWidth="1"/>
  </cols>
  <sheetData>
    <row r="1" spans="1:5" ht="32" customHeight="1" x14ac:dyDescent="0.35">
      <c r="A1" s="54" t="s">
        <v>55</v>
      </c>
      <c r="B1" s="54"/>
      <c r="C1" s="53" t="s">
        <v>700</v>
      </c>
      <c r="D1" s="53" t="s">
        <v>702</v>
      </c>
      <c r="E1" s="53" t="s">
        <v>701</v>
      </c>
    </row>
    <row r="2" spans="1:5" x14ac:dyDescent="0.35">
      <c r="A2" s="58"/>
      <c r="B2" s="58"/>
      <c r="C2" s="13" t="s">
        <v>57</v>
      </c>
      <c r="D2" s="13" t="s">
        <v>57</v>
      </c>
      <c r="E2" s="13" t="s">
        <v>57</v>
      </c>
    </row>
    <row r="3" spans="1:5" x14ac:dyDescent="0.35">
      <c r="A3" s="54" t="s">
        <v>703</v>
      </c>
      <c r="B3" s="54"/>
      <c r="C3" s="15"/>
      <c r="D3" s="15"/>
      <c r="E3" s="15"/>
    </row>
    <row r="4" spans="1:5" x14ac:dyDescent="0.35">
      <c r="A4" s="8"/>
      <c r="B4" s="7" t="str">
        <f>IF(original_apbi!A17="theil_segr","Segregación residencial",0)</f>
        <v>Segregación residencial</v>
      </c>
      <c r="C4" s="14" t="str">
        <f>_xlfn.CONCAT(original_apbi!C17,original_apbi!F17, " ","(",original_apbi!D17,")")</f>
        <v>-0.490*** (0.130)</v>
      </c>
      <c r="D4" s="10" t="s">
        <v>704</v>
      </c>
      <c r="E4" s="10" t="str">
        <f>_xlfn.CONCAT(original_apbi!C18,original_apbi!F18, " ","(",original_apbi!D18,")")</f>
        <v>0.016 (0.156)</v>
      </c>
    </row>
    <row r="5" spans="1:5" x14ac:dyDescent="0.35">
      <c r="A5" s="50"/>
      <c r="B5" s="51" t="str">
        <f>IF(original_apbi!A19="jane_indx","Vitalidad urbana",0)</f>
        <v>Vitalidad urbana</v>
      </c>
      <c r="C5" s="42" t="s">
        <v>704</v>
      </c>
      <c r="D5" s="42" t="str">
        <f>_xlfn.CONCAT(original_apbi!C19,original_apbi!F19, " ","(",original_apbi!D19,")")</f>
        <v>0.038 (0.133)</v>
      </c>
      <c r="E5" s="52" t="str">
        <f>_xlfn.CONCAT(original_apbi!C20,original_apbi!F20, " ","(",original_apbi!D20,")")</f>
        <v>-0.324* (0.163)</v>
      </c>
    </row>
    <row r="6" spans="1:5" x14ac:dyDescent="0.35">
      <c r="A6" s="55" t="s">
        <v>63</v>
      </c>
      <c r="B6" s="55"/>
      <c r="C6" s="55"/>
      <c r="D6" s="55"/>
      <c r="E6" s="55"/>
    </row>
  </sheetData>
  <mergeCells count="3">
    <mergeCell ref="A1:B2"/>
    <mergeCell ref="A3:B3"/>
    <mergeCell ref="A6:E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workbookViewId="0">
      <selection activeCell="A17" sqref="A17:H20"/>
    </sheetView>
  </sheetViews>
  <sheetFormatPr baseColWidth="10" defaultColWidth="22.81640625" defaultRowHeight="14.5" x14ac:dyDescent="0.35"/>
  <cols>
    <col min="1" max="1" width="11" customWidth="1"/>
    <col min="2" max="2" width="18.7265625" bestFit="1" customWidth="1"/>
    <col min="3" max="3" width="11.1796875" bestFit="1" customWidth="1"/>
    <col min="4" max="4" width="5.81640625" bestFit="1" customWidth="1"/>
    <col min="5" max="5" width="6.6328125" bestFit="1" customWidth="1"/>
    <col min="6" max="6" width="4.1796875" bestFit="1" customWidth="1"/>
    <col min="7" max="7" width="5.81640625" bestFit="1" customWidth="1"/>
    <col min="8" max="8" width="14.26953125" bestFit="1" customWidth="1"/>
  </cols>
  <sheetData>
    <row r="1" spans="1:8" ht="15.5" customHeight="1" x14ac:dyDescent="0.35">
      <c r="A1" s="59" t="s">
        <v>0</v>
      </c>
      <c r="B1" s="59"/>
      <c r="C1" s="59"/>
      <c r="D1" s="59"/>
      <c r="E1" s="59"/>
      <c r="F1" s="59"/>
      <c r="G1" s="59"/>
      <c r="H1" s="59"/>
    </row>
    <row r="2" spans="1:8" ht="15" customHeight="1" x14ac:dyDescent="0.35">
      <c r="A2" s="1"/>
      <c r="B2" s="1"/>
      <c r="C2" s="60" t="s">
        <v>1</v>
      </c>
      <c r="D2" s="60"/>
      <c r="E2" s="60"/>
      <c r="F2" s="60"/>
      <c r="G2" s="60"/>
      <c r="H2" s="60"/>
    </row>
    <row r="3" spans="1:8" ht="15" customHeight="1" x14ac:dyDescent="0.35">
      <c r="A3" s="2" t="s">
        <v>2</v>
      </c>
      <c r="B3" s="2" t="s">
        <v>3</v>
      </c>
      <c r="C3" s="3" t="s">
        <v>4</v>
      </c>
      <c r="D3" s="3" t="s">
        <v>5</v>
      </c>
      <c r="E3" s="3" t="s">
        <v>6</v>
      </c>
      <c r="F3" s="2" t="s">
        <v>7</v>
      </c>
      <c r="G3" s="3" t="s">
        <v>8</v>
      </c>
      <c r="H3" s="2" t="s">
        <v>9</v>
      </c>
    </row>
    <row r="4" spans="1:8" ht="15.5" x14ac:dyDescent="0.35">
      <c r="A4" s="4" t="s">
        <v>15</v>
      </c>
      <c r="B4" s="4" t="s">
        <v>11</v>
      </c>
      <c r="C4" s="5" t="s">
        <v>435</v>
      </c>
      <c r="D4" s="5" t="s">
        <v>17</v>
      </c>
      <c r="E4" s="6">
        <v>6444</v>
      </c>
      <c r="F4" s="4" t="s">
        <v>13</v>
      </c>
      <c r="G4" s="5" t="s">
        <v>14</v>
      </c>
      <c r="H4" s="4" t="s">
        <v>644</v>
      </c>
    </row>
    <row r="5" spans="1:8" ht="15.5" x14ac:dyDescent="0.35">
      <c r="A5" s="4" t="s">
        <v>16</v>
      </c>
      <c r="B5" s="4" t="s">
        <v>11</v>
      </c>
      <c r="C5" s="5" t="s">
        <v>645</v>
      </c>
      <c r="D5" s="5" t="s">
        <v>25</v>
      </c>
      <c r="E5" s="6">
        <v>5496</v>
      </c>
      <c r="F5" s="4" t="s">
        <v>13</v>
      </c>
      <c r="G5" s="5" t="s">
        <v>14</v>
      </c>
      <c r="H5" s="4" t="s">
        <v>646</v>
      </c>
    </row>
    <row r="6" spans="1:8" ht="15.5" x14ac:dyDescent="0.35">
      <c r="A6" s="4" t="s">
        <v>10</v>
      </c>
      <c r="B6" s="4" t="s">
        <v>11</v>
      </c>
      <c r="C6" s="5" t="s">
        <v>181</v>
      </c>
      <c r="D6" s="5" t="s">
        <v>17</v>
      </c>
      <c r="E6" s="6">
        <v>5369</v>
      </c>
      <c r="F6" s="4" t="s">
        <v>13</v>
      </c>
      <c r="G6" s="5" t="s">
        <v>14</v>
      </c>
      <c r="H6" s="4" t="s">
        <v>647</v>
      </c>
    </row>
    <row r="7" spans="1:8" ht="15.5" x14ac:dyDescent="0.35">
      <c r="A7" s="4" t="s">
        <v>18</v>
      </c>
      <c r="B7" s="4" t="s">
        <v>11</v>
      </c>
      <c r="C7" s="5" t="s">
        <v>648</v>
      </c>
      <c r="D7" s="5" t="s">
        <v>12</v>
      </c>
      <c r="E7" s="5" t="s">
        <v>649</v>
      </c>
      <c r="F7" s="1"/>
      <c r="G7" s="5" t="s">
        <v>650</v>
      </c>
      <c r="H7" s="4" t="s">
        <v>651</v>
      </c>
    </row>
    <row r="8" spans="1:8" ht="15.5" x14ac:dyDescent="0.35">
      <c r="A8" s="4" t="s">
        <v>20</v>
      </c>
      <c r="B8" s="4" t="s">
        <v>11</v>
      </c>
      <c r="C8" s="5" t="s">
        <v>363</v>
      </c>
      <c r="D8" s="5" t="s">
        <v>25</v>
      </c>
      <c r="E8" s="6">
        <v>-2237</v>
      </c>
      <c r="F8" s="4" t="s">
        <v>19</v>
      </c>
      <c r="G8" s="5" t="s">
        <v>362</v>
      </c>
      <c r="H8" s="4" t="s">
        <v>652</v>
      </c>
    </row>
    <row r="9" spans="1:8" ht="15.5" x14ac:dyDescent="0.35">
      <c r="A9" s="4" t="s">
        <v>22</v>
      </c>
      <c r="B9" s="4" t="s">
        <v>11</v>
      </c>
      <c r="C9" s="5" t="s">
        <v>217</v>
      </c>
      <c r="D9" s="5" t="s">
        <v>184</v>
      </c>
      <c r="E9" s="5" t="s">
        <v>653</v>
      </c>
      <c r="F9" s="1"/>
      <c r="G9" s="5" t="s">
        <v>654</v>
      </c>
      <c r="H9" s="4" t="s">
        <v>655</v>
      </c>
    </row>
    <row r="10" spans="1:8" ht="15.5" x14ac:dyDescent="0.35">
      <c r="A10" s="4" t="s">
        <v>24</v>
      </c>
      <c r="B10" s="4" t="s">
        <v>11</v>
      </c>
      <c r="C10" s="5" t="s">
        <v>105</v>
      </c>
      <c r="D10" s="5" t="s">
        <v>185</v>
      </c>
      <c r="E10" s="6">
        <v>4287</v>
      </c>
      <c r="F10" s="4" t="s">
        <v>13</v>
      </c>
      <c r="G10" s="5" t="s">
        <v>14</v>
      </c>
      <c r="H10" s="4" t="s">
        <v>186</v>
      </c>
    </row>
    <row r="11" spans="1:8" ht="15.5" x14ac:dyDescent="0.35">
      <c r="A11" s="4" t="s">
        <v>15</v>
      </c>
      <c r="B11" s="4" t="s">
        <v>11</v>
      </c>
      <c r="C11" s="5" t="s">
        <v>656</v>
      </c>
      <c r="D11" s="5" t="s">
        <v>106</v>
      </c>
      <c r="E11" s="6">
        <v>4475</v>
      </c>
      <c r="F11" s="4" t="s">
        <v>13</v>
      </c>
      <c r="G11" s="5" t="s">
        <v>14</v>
      </c>
      <c r="H11" s="4" t="s">
        <v>657</v>
      </c>
    </row>
    <row r="12" spans="1:8" ht="15.5" x14ac:dyDescent="0.35">
      <c r="A12" s="4" t="s">
        <v>16</v>
      </c>
      <c r="B12" s="4" t="s">
        <v>11</v>
      </c>
      <c r="C12" s="5" t="s">
        <v>658</v>
      </c>
      <c r="D12" s="5" t="s">
        <v>108</v>
      </c>
      <c r="E12" s="6">
        <v>3796</v>
      </c>
      <c r="F12" s="4" t="s">
        <v>13</v>
      </c>
      <c r="G12" s="5" t="s">
        <v>14</v>
      </c>
      <c r="H12" s="4" t="s">
        <v>659</v>
      </c>
    </row>
    <row r="13" spans="1:8" ht="15.5" x14ac:dyDescent="0.35">
      <c r="A13" s="4" t="s">
        <v>10</v>
      </c>
      <c r="B13" s="4" t="s">
        <v>11</v>
      </c>
      <c r="C13" s="5" t="s">
        <v>660</v>
      </c>
      <c r="D13" s="5" t="s">
        <v>178</v>
      </c>
      <c r="E13" s="6">
        <v>3171</v>
      </c>
      <c r="F13" s="4" t="s">
        <v>28</v>
      </c>
      <c r="G13" s="5" t="s">
        <v>73</v>
      </c>
      <c r="H13" s="4" t="s">
        <v>661</v>
      </c>
    </row>
    <row r="14" spans="1:8" ht="15.5" x14ac:dyDescent="0.35">
      <c r="A14" s="4" t="s">
        <v>188</v>
      </c>
      <c r="B14" s="4" t="s">
        <v>11</v>
      </c>
      <c r="C14" s="5" t="s">
        <v>662</v>
      </c>
      <c r="D14" s="5" t="s">
        <v>159</v>
      </c>
      <c r="E14" s="6">
        <v>-1006</v>
      </c>
      <c r="F14" s="1"/>
      <c r="G14" s="5" t="s">
        <v>663</v>
      </c>
      <c r="H14" s="4" t="s">
        <v>664</v>
      </c>
    </row>
    <row r="15" spans="1:8" ht="15.5" x14ac:dyDescent="0.35">
      <c r="A15" s="4" t="s">
        <v>190</v>
      </c>
      <c r="B15" s="4" t="s">
        <v>11</v>
      </c>
      <c r="C15" s="5" t="s">
        <v>161</v>
      </c>
      <c r="D15" s="5" t="s">
        <v>665</v>
      </c>
      <c r="E15" s="6">
        <v>1617</v>
      </c>
      <c r="F15" s="1"/>
      <c r="G15" s="5" t="s">
        <v>666</v>
      </c>
      <c r="H15" s="4" t="s">
        <v>667</v>
      </c>
    </row>
    <row r="16" spans="1:8" ht="15.5" x14ac:dyDescent="0.35">
      <c r="A16" s="4" t="s">
        <v>191</v>
      </c>
      <c r="B16" s="4" t="s">
        <v>11</v>
      </c>
      <c r="C16" s="5" t="s">
        <v>316</v>
      </c>
      <c r="D16" s="5" t="s">
        <v>77</v>
      </c>
      <c r="E16" s="5" t="s">
        <v>668</v>
      </c>
      <c r="F16" s="1"/>
      <c r="G16" s="5" t="s">
        <v>669</v>
      </c>
      <c r="H16" s="4" t="s">
        <v>670</v>
      </c>
    </row>
    <row r="17" spans="1:8" ht="15.5" x14ac:dyDescent="0.35">
      <c r="A17" s="4" t="s">
        <v>188</v>
      </c>
      <c r="B17" s="4" t="s">
        <v>15</v>
      </c>
      <c r="C17" s="5" t="s">
        <v>671</v>
      </c>
      <c r="D17" s="5" t="s">
        <v>69</v>
      </c>
      <c r="E17" s="6">
        <v>-3757</v>
      </c>
      <c r="F17" s="4" t="s">
        <v>13</v>
      </c>
      <c r="G17" s="5" t="s">
        <v>14</v>
      </c>
      <c r="H17" s="4" t="s">
        <v>672</v>
      </c>
    </row>
    <row r="18" spans="1:8" ht="15.5" x14ac:dyDescent="0.35">
      <c r="A18" s="4" t="s">
        <v>188</v>
      </c>
      <c r="B18" s="4" t="s">
        <v>10</v>
      </c>
      <c r="C18" s="5" t="s">
        <v>168</v>
      </c>
      <c r="D18" s="5" t="s">
        <v>574</v>
      </c>
      <c r="E18" s="5" t="s">
        <v>170</v>
      </c>
      <c r="F18" s="1"/>
      <c r="G18" s="5" t="s">
        <v>673</v>
      </c>
      <c r="H18" s="4" t="s">
        <v>674</v>
      </c>
    </row>
    <row r="19" spans="1:8" ht="15.5" x14ac:dyDescent="0.35">
      <c r="A19" s="4" t="s">
        <v>190</v>
      </c>
      <c r="B19" s="4" t="s">
        <v>16</v>
      </c>
      <c r="C19" s="5" t="s">
        <v>333</v>
      </c>
      <c r="D19" s="5" t="s">
        <v>94</v>
      </c>
      <c r="E19" s="5" t="s">
        <v>675</v>
      </c>
      <c r="F19" s="1"/>
      <c r="G19" s="5" t="s">
        <v>676</v>
      </c>
      <c r="H19" s="4" t="s">
        <v>677</v>
      </c>
    </row>
    <row r="20" spans="1:8" ht="15.5" customHeight="1" x14ac:dyDescent="0.35">
      <c r="A20" s="4" t="s">
        <v>190</v>
      </c>
      <c r="B20" s="4" t="s">
        <v>10</v>
      </c>
      <c r="C20" s="5" t="s">
        <v>678</v>
      </c>
      <c r="D20" s="5" t="s">
        <v>623</v>
      </c>
      <c r="E20" s="6">
        <v>-1993</v>
      </c>
      <c r="F20" s="4" t="s">
        <v>19</v>
      </c>
      <c r="G20" s="5" t="s">
        <v>139</v>
      </c>
      <c r="H20" s="4" t="s">
        <v>679</v>
      </c>
    </row>
    <row r="21" spans="1:8" ht="15.5" customHeight="1" x14ac:dyDescent="0.35">
      <c r="A21" s="4" t="s">
        <v>30</v>
      </c>
      <c r="B21" s="4" t="s">
        <v>32</v>
      </c>
      <c r="C21" s="5" t="s">
        <v>198</v>
      </c>
      <c r="D21" s="5" t="s">
        <v>25</v>
      </c>
      <c r="E21" s="6">
        <v>-3176</v>
      </c>
      <c r="F21" s="4" t="s">
        <v>28</v>
      </c>
      <c r="G21" s="5" t="s">
        <v>110</v>
      </c>
      <c r="H21" s="4" t="s">
        <v>680</v>
      </c>
    </row>
    <row r="22" spans="1:8" ht="15.5" customHeight="1" x14ac:dyDescent="0.35">
      <c r="A22" s="4" t="s">
        <v>222</v>
      </c>
      <c r="B22" s="4" t="s">
        <v>31</v>
      </c>
      <c r="C22" s="5" t="s">
        <v>187</v>
      </c>
      <c r="D22" s="5" t="s">
        <v>626</v>
      </c>
      <c r="E22" s="5" t="s">
        <v>170</v>
      </c>
      <c r="F22" s="1"/>
      <c r="G22" s="5" t="s">
        <v>673</v>
      </c>
      <c r="H22" s="4" t="s">
        <v>681</v>
      </c>
    </row>
    <row r="23" spans="1:8" ht="15.5" customHeight="1" x14ac:dyDescent="0.35">
      <c r="A23" s="4" t="s">
        <v>74</v>
      </c>
      <c r="B23" s="4" t="s">
        <v>34</v>
      </c>
      <c r="C23" s="5" t="s">
        <v>682</v>
      </c>
      <c r="D23" s="5" t="s">
        <v>683</v>
      </c>
      <c r="E23" s="5" t="s">
        <v>255</v>
      </c>
      <c r="F23" s="1"/>
      <c r="G23" s="5" t="s">
        <v>676</v>
      </c>
      <c r="H23" s="4" t="s">
        <v>684</v>
      </c>
    </row>
    <row r="24" spans="1:8" ht="15.5" customHeight="1" x14ac:dyDescent="0.35">
      <c r="A24" s="4" t="s">
        <v>75</v>
      </c>
      <c r="B24" s="4" t="s">
        <v>685</v>
      </c>
      <c r="C24" s="5" t="s">
        <v>686</v>
      </c>
      <c r="D24" s="5" t="s">
        <v>333</v>
      </c>
      <c r="E24" s="6">
        <v>-1847</v>
      </c>
      <c r="F24" s="1"/>
      <c r="G24" s="5" t="s">
        <v>108</v>
      </c>
      <c r="H24" s="4" t="s">
        <v>687</v>
      </c>
    </row>
    <row r="25" spans="1:8" ht="15.5" customHeight="1" x14ac:dyDescent="0.35">
      <c r="A25" s="4" t="s">
        <v>36</v>
      </c>
      <c r="B25" s="4" t="s">
        <v>38</v>
      </c>
      <c r="C25" s="5" t="s">
        <v>688</v>
      </c>
      <c r="D25" s="5" t="s">
        <v>69</v>
      </c>
      <c r="E25" s="6">
        <v>-1953</v>
      </c>
      <c r="F25" s="1"/>
      <c r="G25" s="5" t="s">
        <v>153</v>
      </c>
      <c r="H25" s="4" t="s">
        <v>689</v>
      </c>
    </row>
    <row r="26" spans="1:8" ht="15.5" customHeight="1" x14ac:dyDescent="0.35">
      <c r="A26" s="4" t="s">
        <v>223</v>
      </c>
      <c r="B26" s="4" t="s">
        <v>37</v>
      </c>
      <c r="C26" s="5" t="s">
        <v>690</v>
      </c>
      <c r="D26" s="5" t="s">
        <v>69</v>
      </c>
      <c r="E26" s="5" t="s">
        <v>691</v>
      </c>
      <c r="F26" s="1"/>
      <c r="G26" s="5" t="s">
        <v>692</v>
      </c>
      <c r="H26" s="4" t="s">
        <v>693</v>
      </c>
    </row>
    <row r="27" spans="1:8" ht="15.5" customHeight="1" x14ac:dyDescent="0.35">
      <c r="A27" s="4" t="s">
        <v>78</v>
      </c>
      <c r="B27" s="4" t="s">
        <v>40</v>
      </c>
      <c r="C27" s="5" t="s">
        <v>303</v>
      </c>
      <c r="D27" s="5" t="s">
        <v>69</v>
      </c>
      <c r="E27" s="6">
        <v>1645</v>
      </c>
      <c r="F27" s="1"/>
      <c r="G27" s="5" t="s">
        <v>694</v>
      </c>
      <c r="H27" s="4" t="s">
        <v>695</v>
      </c>
    </row>
    <row r="28" spans="1:8" ht="15.5" customHeight="1" x14ac:dyDescent="0.35">
      <c r="A28" s="4" t="s">
        <v>80</v>
      </c>
      <c r="B28" s="4" t="s">
        <v>696</v>
      </c>
      <c r="C28" s="5" t="s">
        <v>697</v>
      </c>
      <c r="D28" s="5" t="s">
        <v>68</v>
      </c>
      <c r="E28" s="6">
        <v>1028</v>
      </c>
      <c r="F28" s="1"/>
      <c r="G28" s="5" t="s">
        <v>698</v>
      </c>
      <c r="H28" s="4" t="s">
        <v>699</v>
      </c>
    </row>
    <row r="29" spans="1:8" ht="15.5" customHeight="1" x14ac:dyDescent="0.35">
      <c r="A29" t="s">
        <v>58</v>
      </c>
      <c r="B29">
        <v>73.583352640000001</v>
      </c>
      <c r="C29" s="5"/>
      <c r="D29" s="5"/>
      <c r="E29" s="6"/>
      <c r="F29" s="4"/>
      <c r="G29" s="5"/>
      <c r="H29" s="4"/>
    </row>
    <row r="30" spans="1:8" ht="15.5" customHeight="1" x14ac:dyDescent="0.35">
      <c r="A30" t="s">
        <v>59</v>
      </c>
      <c r="B30">
        <v>0.91665440899999995</v>
      </c>
      <c r="C30" s="5"/>
      <c r="D30" s="5"/>
      <c r="E30" s="6"/>
      <c r="F30" s="1"/>
      <c r="G30" s="5"/>
      <c r="H30" s="4"/>
    </row>
    <row r="31" spans="1:8" ht="15.5" customHeight="1" x14ac:dyDescent="0.35">
      <c r="A31" t="s">
        <v>60</v>
      </c>
      <c r="B31">
        <v>5.9211435999999999E-2</v>
      </c>
      <c r="C31" s="5"/>
      <c r="D31" s="5"/>
      <c r="E31" s="5"/>
      <c r="F31" s="1"/>
      <c r="G31" s="5"/>
      <c r="H31" s="4"/>
    </row>
    <row r="32" spans="1:8" ht="15.5" x14ac:dyDescent="0.35">
      <c r="A32" s="4" t="s">
        <v>61</v>
      </c>
      <c r="B32" s="4">
        <v>0.370787647</v>
      </c>
      <c r="C32" s="5"/>
      <c r="D32" s="5"/>
      <c r="E32" s="6"/>
      <c r="F32" s="1"/>
      <c r="G32" s="5"/>
      <c r="H32" s="4"/>
    </row>
    <row r="33" spans="1:8" ht="15.5" x14ac:dyDescent="0.35">
      <c r="A33" s="4"/>
      <c r="B33" s="4"/>
      <c r="C33" s="5"/>
      <c r="D33" s="5"/>
      <c r="E33" s="6"/>
      <c r="F33" s="1"/>
      <c r="G33" s="5"/>
      <c r="H33" s="4"/>
    </row>
  </sheetData>
  <mergeCells count="2">
    <mergeCell ref="A1:H1"/>
    <mergeCell ref="C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7CC90-DE9F-4D1E-A994-DF10C467DAB5}">
  <dimension ref="A1:H32"/>
  <sheetViews>
    <sheetView workbookViewId="0">
      <selection activeCell="A17" sqref="A17:F20"/>
    </sheetView>
  </sheetViews>
  <sheetFormatPr baseColWidth="10" defaultColWidth="20.453125" defaultRowHeight="14.5" customHeight="1" x14ac:dyDescent="0.35"/>
  <cols>
    <col min="1" max="1" width="11" customWidth="1"/>
    <col min="2" max="2" width="18.08984375" bestFit="1" customWidth="1"/>
    <col min="3" max="3" width="11.1796875" bestFit="1" customWidth="1"/>
    <col min="4" max="4" width="5.81640625" bestFit="1" customWidth="1"/>
    <col min="5" max="5" width="6.6328125" customWidth="1"/>
    <col min="6" max="6" width="4.1796875" bestFit="1" customWidth="1"/>
    <col min="7" max="7" width="5.81640625" bestFit="1" customWidth="1"/>
    <col min="8" max="8" width="19.7265625" customWidth="1"/>
  </cols>
  <sheetData>
    <row r="1" spans="1:8" ht="15.5" customHeight="1" x14ac:dyDescent="0.35">
      <c r="A1" s="59" t="s">
        <v>0</v>
      </c>
      <c r="B1" s="59"/>
      <c r="C1" s="59"/>
      <c r="D1" s="59"/>
      <c r="E1" s="59"/>
      <c r="F1" s="59"/>
      <c r="G1" s="59"/>
      <c r="H1" s="59"/>
    </row>
    <row r="2" spans="1:8" ht="15" customHeight="1" x14ac:dyDescent="0.35">
      <c r="A2" s="1"/>
      <c r="B2" s="1"/>
      <c r="C2" s="60" t="s">
        <v>1</v>
      </c>
      <c r="D2" s="60"/>
      <c r="E2" s="60"/>
      <c r="F2" s="60"/>
      <c r="G2" s="60"/>
      <c r="H2" s="60"/>
    </row>
    <row r="3" spans="1:8" ht="14.5" customHeight="1" x14ac:dyDescent="0.35">
      <c r="A3" s="2" t="s">
        <v>2</v>
      </c>
      <c r="B3" s="2" t="s">
        <v>3</v>
      </c>
      <c r="C3" s="3" t="s">
        <v>4</v>
      </c>
      <c r="D3" s="3" t="s">
        <v>5</v>
      </c>
      <c r="E3" s="3" t="s">
        <v>6</v>
      </c>
      <c r="F3" s="2" t="s">
        <v>7</v>
      </c>
      <c r="G3" s="3" t="s">
        <v>8</v>
      </c>
      <c r="H3" s="2" t="s">
        <v>9</v>
      </c>
    </row>
    <row r="4" spans="1:8" ht="14.5" customHeight="1" x14ac:dyDescent="0.35">
      <c r="A4" s="4" t="s">
        <v>15</v>
      </c>
      <c r="B4" s="4" t="s">
        <v>43</v>
      </c>
      <c r="C4" s="5" t="s">
        <v>202</v>
      </c>
      <c r="D4" s="5" t="s">
        <v>164</v>
      </c>
      <c r="E4" s="6">
        <v>2746</v>
      </c>
      <c r="F4" s="4" t="s">
        <v>28</v>
      </c>
      <c r="G4" s="5" t="s">
        <v>98</v>
      </c>
      <c r="H4" s="4" t="s">
        <v>596</v>
      </c>
    </row>
    <row r="5" spans="1:8" ht="14.5" customHeight="1" x14ac:dyDescent="0.35">
      <c r="A5" s="4" t="s">
        <v>16</v>
      </c>
      <c r="B5" s="4" t="s">
        <v>43</v>
      </c>
      <c r="C5" s="5" t="s">
        <v>160</v>
      </c>
      <c r="D5" s="5" t="s">
        <v>44</v>
      </c>
      <c r="E5" s="6">
        <v>4014</v>
      </c>
      <c r="F5" s="4" t="s">
        <v>13</v>
      </c>
      <c r="G5" s="5" t="s">
        <v>14</v>
      </c>
      <c r="H5" s="4" t="s">
        <v>597</v>
      </c>
    </row>
    <row r="6" spans="1:8" ht="14.5" customHeight="1" x14ac:dyDescent="0.35">
      <c r="A6" s="4" t="s">
        <v>10</v>
      </c>
      <c r="B6" s="4" t="s">
        <v>43</v>
      </c>
      <c r="C6" s="5" t="s">
        <v>201</v>
      </c>
      <c r="D6" s="5" t="s">
        <v>164</v>
      </c>
      <c r="E6" s="6">
        <v>4970</v>
      </c>
      <c r="F6" s="4" t="s">
        <v>13</v>
      </c>
      <c r="G6" s="5" t="s">
        <v>14</v>
      </c>
      <c r="H6" s="4" t="s">
        <v>598</v>
      </c>
    </row>
    <row r="7" spans="1:8" ht="14.5" customHeight="1" x14ac:dyDescent="0.35">
      <c r="A7" s="4" t="s">
        <v>18</v>
      </c>
      <c r="B7" s="4" t="s">
        <v>43</v>
      </c>
      <c r="C7" s="5" t="s">
        <v>599</v>
      </c>
      <c r="D7" s="5" t="s">
        <v>139</v>
      </c>
      <c r="E7" s="6">
        <v>-1898</v>
      </c>
      <c r="F7" s="1"/>
      <c r="G7" s="5" t="s">
        <v>109</v>
      </c>
      <c r="H7" s="4" t="s">
        <v>204</v>
      </c>
    </row>
    <row r="8" spans="1:8" ht="14.5" customHeight="1" x14ac:dyDescent="0.35">
      <c r="A8" s="4" t="s">
        <v>20</v>
      </c>
      <c r="B8" s="4" t="s">
        <v>43</v>
      </c>
      <c r="C8" s="5" t="s">
        <v>600</v>
      </c>
      <c r="D8" s="5" t="s">
        <v>164</v>
      </c>
      <c r="E8" s="5" t="s">
        <v>601</v>
      </c>
      <c r="F8" s="1"/>
      <c r="G8" s="5" t="s">
        <v>602</v>
      </c>
      <c r="H8" s="4" t="s">
        <v>206</v>
      </c>
    </row>
    <row r="9" spans="1:8" ht="14.5" customHeight="1" x14ac:dyDescent="0.35">
      <c r="A9" s="4" t="s">
        <v>22</v>
      </c>
      <c r="B9" s="4" t="s">
        <v>43</v>
      </c>
      <c r="C9" s="5" t="s">
        <v>115</v>
      </c>
      <c r="D9" s="5" t="s">
        <v>17</v>
      </c>
      <c r="E9" s="5" t="s">
        <v>524</v>
      </c>
      <c r="F9" s="1"/>
      <c r="G9" s="5" t="s">
        <v>207</v>
      </c>
      <c r="H9" s="4" t="s">
        <v>208</v>
      </c>
    </row>
    <row r="10" spans="1:8" ht="14.5" customHeight="1" x14ac:dyDescent="0.35">
      <c r="A10" s="4" t="s">
        <v>24</v>
      </c>
      <c r="B10" s="4" t="s">
        <v>43</v>
      </c>
      <c r="C10" s="5" t="s">
        <v>603</v>
      </c>
      <c r="D10" s="5" t="s">
        <v>44</v>
      </c>
      <c r="E10" s="6">
        <v>4232</v>
      </c>
      <c r="F10" s="4" t="s">
        <v>13</v>
      </c>
      <c r="G10" s="5" t="s">
        <v>14</v>
      </c>
      <c r="H10" s="4" t="s">
        <v>604</v>
      </c>
    </row>
    <row r="11" spans="1:8" ht="14.5" customHeight="1" x14ac:dyDescent="0.35">
      <c r="A11" s="4" t="s">
        <v>15</v>
      </c>
      <c r="B11" s="4" t="s">
        <v>43</v>
      </c>
      <c r="C11" s="5" t="s">
        <v>163</v>
      </c>
      <c r="D11" s="5" t="s">
        <v>128</v>
      </c>
      <c r="E11" s="6">
        <v>2148</v>
      </c>
      <c r="F11" s="4" t="s">
        <v>19</v>
      </c>
      <c r="G11" s="5" t="s">
        <v>199</v>
      </c>
      <c r="H11" s="4" t="s">
        <v>605</v>
      </c>
    </row>
    <row r="12" spans="1:8" ht="14.5" customHeight="1" x14ac:dyDescent="0.35">
      <c r="A12" s="4" t="s">
        <v>16</v>
      </c>
      <c r="B12" s="4" t="s">
        <v>43</v>
      </c>
      <c r="C12" s="5" t="s">
        <v>411</v>
      </c>
      <c r="D12" s="5" t="s">
        <v>21</v>
      </c>
      <c r="E12" s="6">
        <v>2540</v>
      </c>
      <c r="F12" s="4" t="s">
        <v>19</v>
      </c>
      <c r="G12" s="5" t="s">
        <v>131</v>
      </c>
      <c r="H12" s="4" t="s">
        <v>606</v>
      </c>
    </row>
    <row r="13" spans="1:8" ht="14.5" customHeight="1" x14ac:dyDescent="0.35">
      <c r="A13" s="4" t="s">
        <v>10</v>
      </c>
      <c r="B13" s="4" t="s">
        <v>43</v>
      </c>
      <c r="C13" s="5" t="s">
        <v>166</v>
      </c>
      <c r="D13" s="5" t="s">
        <v>70</v>
      </c>
      <c r="E13" s="6">
        <v>2399</v>
      </c>
      <c r="F13" s="4" t="s">
        <v>19</v>
      </c>
      <c r="G13" s="5" t="s">
        <v>168</v>
      </c>
      <c r="H13" s="4" t="s">
        <v>607</v>
      </c>
    </row>
    <row r="14" spans="1:8" ht="14.5" customHeight="1" x14ac:dyDescent="0.35">
      <c r="A14" s="4" t="s">
        <v>188</v>
      </c>
      <c r="B14" s="4" t="s">
        <v>43</v>
      </c>
      <c r="C14" s="5" t="s">
        <v>608</v>
      </c>
      <c r="D14" s="5" t="s">
        <v>160</v>
      </c>
      <c r="E14" s="6">
        <v>-1380</v>
      </c>
      <c r="F14" s="1"/>
      <c r="G14" s="5" t="s">
        <v>609</v>
      </c>
      <c r="H14" s="4" t="s">
        <v>610</v>
      </c>
    </row>
    <row r="15" spans="1:8" ht="14.5" customHeight="1" x14ac:dyDescent="0.35">
      <c r="A15" s="4" t="s">
        <v>190</v>
      </c>
      <c r="B15" s="4" t="s">
        <v>43</v>
      </c>
      <c r="C15" s="5" t="s">
        <v>94</v>
      </c>
      <c r="D15" s="5" t="s">
        <v>192</v>
      </c>
      <c r="E15" s="5" t="s">
        <v>611</v>
      </c>
      <c r="F15" s="1"/>
      <c r="G15" s="5" t="s">
        <v>548</v>
      </c>
      <c r="H15" s="4" t="s">
        <v>612</v>
      </c>
    </row>
    <row r="16" spans="1:8" ht="14.5" customHeight="1" x14ac:dyDescent="0.35">
      <c r="A16" s="4" t="s">
        <v>191</v>
      </c>
      <c r="B16" s="4" t="s">
        <v>43</v>
      </c>
      <c r="C16" s="5" t="s">
        <v>613</v>
      </c>
      <c r="D16" s="5" t="s">
        <v>614</v>
      </c>
      <c r="E16" s="6">
        <v>-1860</v>
      </c>
      <c r="F16" s="1"/>
      <c r="G16" s="5" t="s">
        <v>125</v>
      </c>
      <c r="H16" s="4" t="s">
        <v>615</v>
      </c>
    </row>
    <row r="17" spans="1:8" ht="14.5" customHeight="1" x14ac:dyDescent="0.35">
      <c r="A17" s="4" t="s">
        <v>188</v>
      </c>
      <c r="B17" s="4" t="s">
        <v>15</v>
      </c>
      <c r="C17" s="5" t="s">
        <v>616</v>
      </c>
      <c r="D17" s="5" t="s">
        <v>69</v>
      </c>
      <c r="E17" s="6">
        <v>-3769</v>
      </c>
      <c r="F17" s="4" t="s">
        <v>13</v>
      </c>
      <c r="G17" s="5" t="s">
        <v>14</v>
      </c>
      <c r="H17" s="4" t="s">
        <v>617</v>
      </c>
    </row>
    <row r="18" spans="1:8" ht="14.5" customHeight="1" x14ac:dyDescent="0.35">
      <c r="A18" s="4" t="s">
        <v>188</v>
      </c>
      <c r="B18" s="4" t="s">
        <v>10</v>
      </c>
      <c r="C18" s="5" t="s">
        <v>209</v>
      </c>
      <c r="D18" s="5" t="s">
        <v>574</v>
      </c>
      <c r="E18" s="5" t="s">
        <v>202</v>
      </c>
      <c r="F18" s="1"/>
      <c r="G18" s="5" t="s">
        <v>618</v>
      </c>
      <c r="H18" s="4" t="s">
        <v>619</v>
      </c>
    </row>
    <row r="19" spans="1:8" ht="14.5" customHeight="1" x14ac:dyDescent="0.35">
      <c r="A19" s="4" t="s">
        <v>190</v>
      </c>
      <c r="B19" s="4" t="s">
        <v>16</v>
      </c>
      <c r="C19" s="5" t="s">
        <v>620</v>
      </c>
      <c r="D19" s="5" t="s">
        <v>94</v>
      </c>
      <c r="E19" s="5" t="s">
        <v>435</v>
      </c>
      <c r="F19" s="1"/>
      <c r="G19" s="5" t="s">
        <v>393</v>
      </c>
      <c r="H19" s="4" t="s">
        <v>621</v>
      </c>
    </row>
    <row r="20" spans="1:8" ht="14.5" customHeight="1" x14ac:dyDescent="0.35">
      <c r="A20" s="4" t="s">
        <v>190</v>
      </c>
      <c r="B20" s="4" t="s">
        <v>10</v>
      </c>
      <c r="C20" s="5" t="s">
        <v>622</v>
      </c>
      <c r="D20" s="5" t="s">
        <v>623</v>
      </c>
      <c r="E20" s="6">
        <v>-2037</v>
      </c>
      <c r="F20" s="4" t="s">
        <v>19</v>
      </c>
      <c r="G20" s="5" t="s">
        <v>12</v>
      </c>
      <c r="H20" s="4" t="s">
        <v>624</v>
      </c>
    </row>
    <row r="21" spans="1:8" ht="14.5" customHeight="1" x14ac:dyDescent="0.35">
      <c r="A21" s="4" t="s">
        <v>30</v>
      </c>
      <c r="B21" s="4" t="s">
        <v>48</v>
      </c>
      <c r="C21" s="5" t="s">
        <v>293</v>
      </c>
      <c r="D21" s="5" t="s">
        <v>215</v>
      </c>
      <c r="E21" s="6">
        <v>-2193</v>
      </c>
      <c r="F21" s="4" t="s">
        <v>19</v>
      </c>
      <c r="G21" s="5" t="s">
        <v>230</v>
      </c>
      <c r="H21" s="4" t="s">
        <v>625</v>
      </c>
    </row>
    <row r="22" spans="1:8" ht="14.5" customHeight="1" x14ac:dyDescent="0.35">
      <c r="A22" s="4" t="s">
        <v>222</v>
      </c>
      <c r="B22" s="4" t="s">
        <v>47</v>
      </c>
      <c r="C22" s="5" t="s">
        <v>479</v>
      </c>
      <c r="D22" s="5" t="s">
        <v>626</v>
      </c>
      <c r="E22" s="5" t="s">
        <v>202</v>
      </c>
      <c r="F22" s="1"/>
      <c r="G22" s="5" t="s">
        <v>618</v>
      </c>
      <c r="H22" s="4" t="s">
        <v>627</v>
      </c>
    </row>
    <row r="23" spans="1:8" ht="14.5" customHeight="1" x14ac:dyDescent="0.35">
      <c r="A23" s="4" t="s">
        <v>74</v>
      </c>
      <c r="B23" s="4" t="s">
        <v>50</v>
      </c>
      <c r="C23" s="5" t="s">
        <v>98</v>
      </c>
      <c r="D23" s="5" t="s">
        <v>29</v>
      </c>
      <c r="E23" s="5" t="s">
        <v>435</v>
      </c>
      <c r="F23" s="1"/>
      <c r="G23" s="5" t="s">
        <v>628</v>
      </c>
      <c r="H23" s="4" t="s">
        <v>629</v>
      </c>
    </row>
    <row r="24" spans="1:8" ht="14.5" customHeight="1" x14ac:dyDescent="0.35">
      <c r="A24" s="4" t="s">
        <v>75</v>
      </c>
      <c r="B24" s="4" t="s">
        <v>630</v>
      </c>
      <c r="C24" s="5" t="s">
        <v>482</v>
      </c>
      <c r="D24" s="5" t="s">
        <v>185</v>
      </c>
      <c r="E24" s="6">
        <v>-1861</v>
      </c>
      <c r="F24" s="1"/>
      <c r="G24" s="5" t="s">
        <v>125</v>
      </c>
      <c r="H24" s="4" t="s">
        <v>631</v>
      </c>
    </row>
    <row r="25" spans="1:8" ht="14.5" customHeight="1" x14ac:dyDescent="0.35">
      <c r="A25" s="4" t="s">
        <v>36</v>
      </c>
      <c r="B25" s="4" t="s">
        <v>52</v>
      </c>
      <c r="C25" s="5" t="s">
        <v>632</v>
      </c>
      <c r="D25" s="5" t="s">
        <v>219</v>
      </c>
      <c r="E25" s="6">
        <v>-1736</v>
      </c>
      <c r="F25" s="1"/>
      <c r="G25" s="5" t="s">
        <v>243</v>
      </c>
      <c r="H25" s="4" t="s">
        <v>633</v>
      </c>
    </row>
    <row r="26" spans="1:8" ht="14.5" customHeight="1" x14ac:dyDescent="0.35">
      <c r="A26" s="4" t="s">
        <v>223</v>
      </c>
      <c r="B26" s="4" t="s">
        <v>51</v>
      </c>
      <c r="C26" s="5" t="s">
        <v>634</v>
      </c>
      <c r="D26" s="5" t="s">
        <v>192</v>
      </c>
      <c r="E26" s="6">
        <v>-1329</v>
      </c>
      <c r="F26" s="1"/>
      <c r="G26" s="5" t="s">
        <v>216</v>
      </c>
      <c r="H26" s="4" t="s">
        <v>635</v>
      </c>
    </row>
    <row r="27" spans="1:8" ht="14.5" customHeight="1" x14ac:dyDescent="0.35">
      <c r="A27" s="4" t="s">
        <v>78</v>
      </c>
      <c r="B27" s="4" t="s">
        <v>54</v>
      </c>
      <c r="C27" s="5" t="s">
        <v>77</v>
      </c>
      <c r="D27" s="5" t="s">
        <v>218</v>
      </c>
      <c r="E27" s="5" t="s">
        <v>636</v>
      </c>
      <c r="F27" s="1"/>
      <c r="G27" s="5" t="s">
        <v>637</v>
      </c>
      <c r="H27" s="4" t="s">
        <v>638</v>
      </c>
    </row>
    <row r="28" spans="1:8" ht="14.5" customHeight="1" x14ac:dyDescent="0.35">
      <c r="A28" s="4" t="s">
        <v>80</v>
      </c>
      <c r="B28" s="4" t="s">
        <v>639</v>
      </c>
      <c r="C28" s="5" t="s">
        <v>178</v>
      </c>
      <c r="D28" s="5" t="s">
        <v>640</v>
      </c>
      <c r="E28" s="5" t="s">
        <v>641</v>
      </c>
      <c r="F28" s="1"/>
      <c r="G28" s="5" t="s">
        <v>642</v>
      </c>
      <c r="H28" s="4" t="s">
        <v>643</v>
      </c>
    </row>
    <row r="29" spans="1:8" ht="14.5" customHeight="1" x14ac:dyDescent="0.35">
      <c r="A29" t="s">
        <v>58</v>
      </c>
      <c r="B29">
        <v>77.132531810000003</v>
      </c>
    </row>
    <row r="30" spans="1:8" ht="14.5" customHeight="1" x14ac:dyDescent="0.35">
      <c r="A30" t="s">
        <v>59</v>
      </c>
      <c r="B30">
        <v>0.89408511300000004</v>
      </c>
    </row>
    <row r="31" spans="1:8" ht="14.5" customHeight="1" x14ac:dyDescent="0.35">
      <c r="A31" t="s">
        <v>60</v>
      </c>
      <c r="B31">
        <v>6.1379977000000002E-2</v>
      </c>
    </row>
    <row r="32" spans="1:8" ht="14.5" customHeight="1" x14ac:dyDescent="0.35">
      <c r="A32" t="s">
        <v>61</v>
      </c>
      <c r="B32">
        <v>0.38498045800000003</v>
      </c>
    </row>
  </sheetData>
  <mergeCells count="2">
    <mergeCell ref="A1:H1"/>
    <mergeCell ref="C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F2ACB-BA1E-4292-AAC1-C3166BD79059}">
  <sheetPr>
    <tabColor rgb="FF00B0F0"/>
  </sheetPr>
  <dimension ref="A1:H35"/>
  <sheetViews>
    <sheetView showGridLines="0" zoomScaleNormal="100" workbookViewId="0">
      <selection activeCell="G10" sqref="G10:H10"/>
    </sheetView>
  </sheetViews>
  <sheetFormatPr baseColWidth="10" defaultColWidth="19.1796875" defaultRowHeight="14.5" x14ac:dyDescent="0.35"/>
  <cols>
    <col min="1" max="1" width="11.6328125" customWidth="1"/>
    <col min="2" max="2" width="22.1796875" customWidth="1"/>
    <col min="3" max="3" width="19.6328125" bestFit="1" customWidth="1"/>
    <col min="4" max="4" width="17.81640625" customWidth="1"/>
    <col min="5" max="5" width="19.6328125" bestFit="1" customWidth="1"/>
    <col min="6" max="6" width="17.81640625" customWidth="1"/>
    <col min="7" max="7" width="19.6328125" bestFit="1" customWidth="1"/>
    <col min="8" max="8" width="17.81640625" customWidth="1"/>
  </cols>
  <sheetData>
    <row r="1" spans="1:8" x14ac:dyDescent="0.35">
      <c r="A1" s="11"/>
      <c r="B1" s="11"/>
      <c r="C1" s="56" t="s">
        <v>56</v>
      </c>
      <c r="D1" s="56"/>
      <c r="E1" s="56"/>
      <c r="F1" s="56"/>
      <c r="G1" s="56"/>
      <c r="H1" s="56"/>
    </row>
    <row r="2" spans="1:8" x14ac:dyDescent="0.35">
      <c r="A2" s="23"/>
      <c r="B2" s="23"/>
      <c r="C2" s="56" t="s">
        <v>180</v>
      </c>
      <c r="D2" s="62"/>
      <c r="E2" s="63" t="s">
        <v>594</v>
      </c>
      <c r="F2" s="62"/>
      <c r="G2" s="63" t="s">
        <v>595</v>
      </c>
      <c r="H2" s="56"/>
    </row>
    <row r="3" spans="1:8" x14ac:dyDescent="0.35">
      <c r="A3" s="57" t="s">
        <v>55</v>
      </c>
      <c r="B3" s="57"/>
      <c r="C3" s="12" t="s">
        <v>42</v>
      </c>
      <c r="D3" s="12" t="s">
        <v>41</v>
      </c>
      <c r="E3" s="32" t="s">
        <v>42</v>
      </c>
      <c r="F3" s="33" t="s">
        <v>41</v>
      </c>
      <c r="G3" s="12" t="s">
        <v>42</v>
      </c>
      <c r="H3" s="12" t="s">
        <v>41</v>
      </c>
    </row>
    <row r="4" spans="1:8" x14ac:dyDescent="0.35">
      <c r="A4" s="58"/>
      <c r="B4" s="58"/>
      <c r="C4" s="13" t="s">
        <v>57</v>
      </c>
      <c r="D4" s="13" t="s">
        <v>57</v>
      </c>
      <c r="E4" s="34" t="s">
        <v>57</v>
      </c>
      <c r="F4" s="35" t="s">
        <v>57</v>
      </c>
      <c r="G4" s="13" t="s">
        <v>57</v>
      </c>
      <c r="H4" s="13" t="s">
        <v>57</v>
      </c>
    </row>
    <row r="5" spans="1:8" x14ac:dyDescent="0.35">
      <c r="A5" s="64" t="s">
        <v>83</v>
      </c>
      <c r="B5" s="64"/>
      <c r="C5" s="15"/>
      <c r="D5" s="37"/>
      <c r="E5" s="38"/>
      <c r="F5" s="37"/>
      <c r="G5" s="10"/>
      <c r="H5" s="10"/>
    </row>
    <row r="6" spans="1:8" x14ac:dyDescent="0.35">
      <c r="A6" s="8"/>
      <c r="B6" s="7" t="str">
        <f>IF(original_low!A11="segui","Sentimiento de seguridad",0)</f>
        <v>Sentimiento de seguridad</v>
      </c>
      <c r="C6" s="10" t="str">
        <f>_xlfn.CONCAT(original_low!$C11,original_low!$F11, " ","(",original_low!$D11,")")</f>
        <v>0.166 (0.092)</v>
      </c>
      <c r="D6" s="39" t="str">
        <f>_xlfn.CONCAT(original_low!$K11,original_low!$N11, " ","(",original_low!$L11,")")</f>
        <v>0.264 (0.251)</v>
      </c>
      <c r="E6" s="40" t="str">
        <f>_xlfn.CONCAT(original_mid!$C11,original_mid!$F11, " ","(",original_mid!$D11,")")</f>
        <v>0.149 (0.188)</v>
      </c>
      <c r="F6" s="39" t="str">
        <f>_xlfn.CONCAT(original_mid!$K11,original_mid!$N11, " ","(",original_mid!$L11,")")</f>
        <v>0.209 (NA)</v>
      </c>
      <c r="G6" s="10" t="str">
        <f>_xlfn.CONCAT(original_high!$C11,original_high!$F11, " ","(",original_high!$D11,")")</f>
        <v>-0.012 (0.383)</v>
      </c>
      <c r="H6" s="10" t="str">
        <f>_xlfn.CONCAT(original_high!$K11,original_high!$N11, " ","(",original_high!$L11,")")</f>
        <v>0.571 (0.446)</v>
      </c>
    </row>
    <row r="7" spans="1:8" x14ac:dyDescent="0.35">
      <c r="A7" s="8"/>
      <c r="B7" s="7" t="str">
        <f>IF(original_low!A12="sacci","Satisfacción residencial",0)</f>
        <v>Satisfacción residencial</v>
      </c>
      <c r="C7" s="14" t="str">
        <f>_xlfn.CONCAT(original_low!$C12,original_low!$F12, " ","(",original_low!$D12,")")</f>
        <v>0.236* (0.095)</v>
      </c>
      <c r="D7" s="39" t="str">
        <f>_xlfn.CONCAT(original_low!$K12,original_low!$N12, " ","(",original_low!$L12,")")</f>
        <v>0.358 (0.288)</v>
      </c>
      <c r="E7" s="40" t="str">
        <f>_xlfn.CONCAT(original_mid!$C12,original_mid!$F12, " ","(",original_mid!$D12,")")</f>
        <v>0.013 (0.087)</v>
      </c>
      <c r="F7" s="39" t="str">
        <f>_xlfn.CONCAT(original_mid!$K12,original_mid!$N12, " ","(",original_mid!$L12,")")</f>
        <v>0.332 (NA)</v>
      </c>
      <c r="G7" s="40" t="str">
        <f>_xlfn.CONCAT(original_high!$C12,original_high!$F12, " ","(",original_high!$D12,")")</f>
        <v>0.972 (1945)</v>
      </c>
      <c r="H7" s="10" t="str">
        <f>_xlfn.CONCAT(original_high!$K12,original_high!$N12, " ","(",original_high!$L12,")")</f>
        <v>0.335 (0.488)</v>
      </c>
    </row>
    <row r="8" spans="1:8" x14ac:dyDescent="0.35">
      <c r="A8" s="7"/>
      <c r="B8" s="7" t="str">
        <f>IF(original_low!A13="repbi","Reputación percibida",0)</f>
        <v>Reputación percibida</v>
      </c>
      <c r="C8" s="14" t="str">
        <f>_xlfn.CONCAT(original_low!$C13,original_low!$F13, " ","(",original_low!$D13,")")</f>
        <v>0.186* (0.082)</v>
      </c>
      <c r="D8" s="39" t="str">
        <f>_xlfn.CONCAT(original_low!$K13,original_low!$N13, " ","(",original_low!$L13,")")</f>
        <v>0.130 (0.155)</v>
      </c>
      <c r="E8" s="28" t="str">
        <f>_xlfn.CONCAT(original_mid!$C13,original_mid!$F13, " ","(",original_mid!$D13,")")</f>
        <v>0.379* (0.169)</v>
      </c>
      <c r="F8" s="39" t="str">
        <f>_xlfn.CONCAT(original_mid!$K13,original_mid!$N13, " ","(",original_mid!$L13,")")</f>
        <v>0.341 (NA)</v>
      </c>
      <c r="G8" s="41" t="str">
        <f>_xlfn.CONCAT(original_high!$C13,original_high!$F13, " ","(",original_high!$D13,")")</f>
        <v>0.696 (1195)</v>
      </c>
      <c r="H8" s="42" t="str">
        <f>_xlfn.CONCAT(original_high!$K13,original_high!$N13, " ","(",original_high!$L13,")")</f>
        <v>0.595 (0.674)</v>
      </c>
    </row>
    <row r="9" spans="1:8" x14ac:dyDescent="0.35">
      <c r="A9" s="64" t="s">
        <v>84</v>
      </c>
      <c r="B9" s="64"/>
      <c r="C9" s="15"/>
      <c r="D9" s="37"/>
      <c r="E9" s="38"/>
      <c r="F9" s="37"/>
      <c r="G9" s="10"/>
      <c r="H9" s="10"/>
    </row>
    <row r="10" spans="1:8" x14ac:dyDescent="0.35">
      <c r="A10" s="8"/>
      <c r="B10" s="7" t="str">
        <f>IF(original_low!A14="theil_segr","Segregación residencial",0)</f>
        <v>Segregación residencial</v>
      </c>
      <c r="C10" s="10" t="str">
        <f>_xlfn.CONCAT(original_low!$C14,original_low!$F14, " ","(",original_low!$D14,")")</f>
        <v>-0.131 (0.175)</v>
      </c>
      <c r="D10" s="39" t="str">
        <f>_xlfn.CONCAT(original_low!$K14,original_low!$N14, " ","(",original_low!$L14,")")</f>
        <v>-0.408 (0.413)</v>
      </c>
      <c r="E10" s="40" t="str">
        <f>_xlfn.CONCAT(original_mid!$C14,original_mid!$F14, " ","(",original_mid!$D14,")")</f>
        <v>0.107 (0.259)</v>
      </c>
      <c r="F10" s="39" t="str">
        <f>_xlfn.CONCAT(original_mid!$K14,original_mid!$N14, " ","(",original_mid!$L14,")")</f>
        <v>-0.286 (NA)</v>
      </c>
      <c r="G10" s="10" t="str">
        <f>_xlfn.CONCAT(original_high!$C14,original_high!$F14, " ","(",original_high!$D14,")")</f>
        <v>-0.075 (0.732)</v>
      </c>
      <c r="H10" s="10" t="str">
        <f>_xlfn.CONCAT(original_high!$K14,original_high!$N14, " ","(",original_high!$L14,")")</f>
        <v>-0.372 (0.474)</v>
      </c>
    </row>
    <row r="11" spans="1:8" x14ac:dyDescent="0.35">
      <c r="A11" s="8"/>
      <c r="B11" s="7" t="str">
        <f>IF(original_low!A15="jane_indx","Vitalidad urbana",0)</f>
        <v>Vitalidad urbana</v>
      </c>
      <c r="C11" s="10" t="str">
        <f>_xlfn.CONCAT(original_low!$C15,original_low!$F15, " ","(",original_low!$D15,")")</f>
        <v>-0.099 (0.180)</v>
      </c>
      <c r="D11" s="39" t="str">
        <f>_xlfn.CONCAT(original_low!$K15,original_low!$N15, " ","(",original_low!$L15,")")</f>
        <v>-0.055 (0.355)</v>
      </c>
      <c r="E11" s="28" t="str">
        <f>_xlfn.CONCAT(original_mid!$C15,original_mid!$F15, " ","(",original_mid!$D15,")")</f>
        <v>0.557* (0.267)</v>
      </c>
      <c r="F11" s="39" t="str">
        <f>_xlfn.CONCAT(original_mid!$K15,original_mid!$N15, " ","(",original_mid!$L15,")")</f>
        <v>-0.882 (NA)</v>
      </c>
      <c r="G11" s="41" t="str">
        <f>_xlfn.CONCAT(original_high!$C15,original_high!$F15, " ","(",original_high!$D15,")")</f>
        <v>0.592 (1135)</v>
      </c>
      <c r="H11" s="42" t="str">
        <f>_xlfn.CONCAT(original_high!$K15,original_high!$N15, " ","(",original_high!$L15,")")</f>
        <v>0.979 (0.825)</v>
      </c>
    </row>
    <row r="12" spans="1:8" x14ac:dyDescent="0.35">
      <c r="A12" s="64" t="s">
        <v>85</v>
      </c>
      <c r="B12" s="64"/>
      <c r="C12" s="16"/>
      <c r="D12" s="43"/>
      <c r="E12" s="44"/>
      <c r="F12" s="43"/>
      <c r="G12" s="45"/>
      <c r="H12" s="45"/>
    </row>
    <row r="13" spans="1:8" x14ac:dyDescent="0.35">
      <c r="A13" s="8"/>
      <c r="B13" s="7" t="str">
        <f>IF(original_low!A20="a1*b1","Segregación ~ Seguridad",0)</f>
        <v>Segregación ~ Seguridad</v>
      </c>
      <c r="C13" s="10" t="str">
        <f>_xlfn.CONCAT(original_low!$C20,original_low!$F20, " ","(",original_low!$D20,")")</f>
        <v>-0.018 (0.073)</v>
      </c>
      <c r="D13" s="39" t="str">
        <f>_xlfn.CONCAT(original_low!$K20,original_low!$N20, " ","(",original_low!$L20,")")</f>
        <v>-0.015 (0.058)</v>
      </c>
      <c r="E13" s="40" t="str">
        <f>_xlfn.CONCAT(original_mid!$C20,original_mid!$F20, " ","(",original_mid!$D20,")")</f>
        <v>-0.130 (0.226)</v>
      </c>
      <c r="F13" s="39" t="str">
        <f>_xlfn.CONCAT(original_mid!$K20,original_mid!$N20, " ","(",original_mid!$L20,")")</f>
        <v>-0.133 (0.283)</v>
      </c>
      <c r="G13" s="10" t="str">
        <f>_xlfn.CONCAT(original_high!$C20,original_high!$F20, " ","(",original_high!$D20,")")</f>
        <v>-0.001 (0.032)</v>
      </c>
      <c r="H13" s="10" t="str">
        <f>_xlfn.CONCAT(original_high!$K20,original_high!$N20, " ","(",original_high!$L20,")")</f>
        <v>0.081 (0.060)</v>
      </c>
    </row>
    <row r="14" spans="1:8" x14ac:dyDescent="0.35">
      <c r="A14" s="8"/>
      <c r="B14" s="7" t="str">
        <f>IF(original_low!A21="a2*b3","Segregación ~ Reputación",0)</f>
        <v>Segregación ~ Reputación</v>
      </c>
      <c r="C14" s="14" t="str">
        <f>_xlfn.CONCAT(original_low!$C21,original_low!$F21, " ","(",original_low!$D21,")")</f>
        <v>-0.110* (0.050)</v>
      </c>
      <c r="D14" s="39" t="str">
        <f>_xlfn.CONCAT(original_low!$K21,original_low!$N21, " ","(",original_low!$L21,")")</f>
        <v>-0.037 (0.038)</v>
      </c>
      <c r="E14" s="28" t="str">
        <f>_xlfn.CONCAT(original_mid!$C21,original_mid!$F21, " ","(",original_mid!$D21,")")</f>
        <v>-0.216* (0.105)</v>
      </c>
      <c r="F14" s="26" t="str">
        <f>_xlfn.CONCAT(original_mid!$K21,original_mid!$N21, " ","(",original_mid!$L21,")")</f>
        <v>-0.090* (0.043)</v>
      </c>
      <c r="G14" s="10" t="str">
        <f>_xlfn.CONCAT(original_high!$C21,original_high!$F21, " ","(",original_high!$D21,")")</f>
        <v>0.112 (0.124)</v>
      </c>
      <c r="H14" s="10" t="str">
        <f>_xlfn.CONCAT(original_high!$K21,original_high!$N21, " ","(",original_high!$L21,")")</f>
        <v>0.156 (0.158)</v>
      </c>
    </row>
    <row r="15" spans="1:8" x14ac:dyDescent="0.35">
      <c r="A15" s="8"/>
      <c r="B15" s="7" t="str">
        <f>IF(original_low!A22="a3*b2","Vitalidad ~ Satisfacción",0)</f>
        <v>Vitalidad ~ Satisfacción</v>
      </c>
      <c r="C15" s="10" t="str">
        <f>_xlfn.CONCAT(original_low!$C22,original_low!$F22, " ","(",original_low!$D22,")")</f>
        <v>-0.068 (0.060)</v>
      </c>
      <c r="D15" s="39" t="str">
        <f>_xlfn.CONCAT(original_low!$K22,original_low!$N22, " ","(",original_low!$L22,")")</f>
        <v>-0.050 (0.045)</v>
      </c>
      <c r="E15" s="40" t="str">
        <f>_xlfn.CONCAT(original_mid!$C22,original_mid!$F22, " ","(",original_mid!$D22,")")</f>
        <v>0.005 (0.031)</v>
      </c>
      <c r="F15" s="39" t="str">
        <f>_xlfn.CONCAT(original_mid!$K22,original_mid!$N22, " ","(",original_mid!$L22,")")</f>
        <v>0.055 (0.049)</v>
      </c>
      <c r="G15" s="40" t="str">
        <f>_xlfn.CONCAT(original_high!$C22,original_high!$F22, " ","(",original_high!$D22,")")</f>
        <v>0.023 (0.083)</v>
      </c>
      <c r="H15" s="10" t="str">
        <f>_xlfn.CONCAT(original_high!$K22,original_high!$N22, " ","(",original_high!$L22,")")</f>
        <v>0.013 (0.046)</v>
      </c>
    </row>
    <row r="16" spans="1:8" x14ac:dyDescent="0.35">
      <c r="A16" s="8"/>
      <c r="B16" s="7" t="str">
        <f>IF(original_low!A23="a4*b3","Vitalidad ~ Reputación",0)</f>
        <v>Vitalidad ~ Reputación</v>
      </c>
      <c r="C16" s="10" t="str">
        <f>_xlfn.CONCAT(original_low!$C23,original_low!$F23, " ","(",original_low!$D23,")")</f>
        <v>-0.031 (0.037)</v>
      </c>
      <c r="D16" s="39" t="str">
        <f>_xlfn.CONCAT(original_low!$K23,original_low!$N23, " ","(",original_low!$L23,")")</f>
        <v>-0.010 (0.016)</v>
      </c>
      <c r="E16" s="40" t="str">
        <f>_xlfn.CONCAT(original_mid!$C23,original_mid!$F23, " ","(",original_mid!$D23,")")</f>
        <v>0.056 (0.089)</v>
      </c>
      <c r="F16" s="39" t="str">
        <f>_xlfn.CONCAT(original_mid!$K23,original_mid!$N23, " ","(",original_mid!$L23,")")</f>
        <v>0.024 (0.037)</v>
      </c>
      <c r="G16" s="41" t="str">
        <f>_xlfn.CONCAT(original_high!$C23,original_high!$F23, " ","(",original_high!$D23,")")</f>
        <v>-0.146 (0.134)</v>
      </c>
      <c r="H16" s="42" t="str">
        <f>_xlfn.CONCAT(original_high!$K23,original_high!$N23, " ","(",original_high!$L23,")")</f>
        <v>-0.204 (0.171)</v>
      </c>
    </row>
    <row r="17" spans="1:8" x14ac:dyDescent="0.35">
      <c r="A17" s="64" t="s">
        <v>86</v>
      </c>
      <c r="B17" s="64"/>
      <c r="C17" s="17"/>
      <c r="D17" s="25"/>
      <c r="E17" s="29"/>
      <c r="F17" s="25"/>
      <c r="G17" s="46"/>
      <c r="H17" s="46"/>
    </row>
    <row r="18" spans="1:8" x14ac:dyDescent="0.35">
      <c r="A18" s="9"/>
      <c r="B18" s="7" t="str">
        <f>IF(original_low!A24="c1+(a1*b1)","Segregación ~ Seguridad",0)</f>
        <v>Segregación ~ Seguridad</v>
      </c>
      <c r="C18" s="10" t="str">
        <f>_xlfn.CONCAT(original_low!$C24,original_low!$F24, " ","(",original_low!$D24,")")</f>
        <v>-0.149 (0.190)</v>
      </c>
      <c r="D18" s="39" t="str">
        <f>_xlfn.CONCAT(original_low!$K24,original_low!$N24, " ","(",original_low!$L24,")")</f>
        <v>-0.422 (0.416)</v>
      </c>
      <c r="E18" s="40" t="str">
        <f>_xlfn.CONCAT(original_mid!$C24,original_mid!$F24, " ","(",original_mid!$D24,")")</f>
        <v>-0.022 (0.341)</v>
      </c>
      <c r="F18" s="39" t="str">
        <f>_xlfn.CONCAT(original_mid!$K24,original_mid!$N24, " ","(",original_mid!$L24,")")</f>
        <v>-0.418 (NA)</v>
      </c>
      <c r="G18" s="10" t="str">
        <f>_xlfn.CONCAT(original_high!$C24,original_high!$F24, " ","(",original_high!$D24,")")</f>
        <v>-0.076 (0.730)</v>
      </c>
      <c r="H18" s="10" t="str">
        <f>_xlfn.CONCAT(original_high!$K24,original_high!$N24, " ","(",original_high!$L24,")")</f>
        <v>-0.292 (0.498)</v>
      </c>
    </row>
    <row r="19" spans="1:8" x14ac:dyDescent="0.35">
      <c r="A19" s="8"/>
      <c r="B19" s="7" t="str">
        <f>IF(original_low!A25="c1+(a2*b3)","Segregación ~ Reputación",0)</f>
        <v>Segregación ~ Reputación</v>
      </c>
      <c r="C19" s="10" t="str">
        <f>_xlfn.CONCAT(original_low!$C25,original_low!$F25, " ","(",original_low!$D25,")")</f>
        <v>-0.241 (0.177)</v>
      </c>
      <c r="D19" s="39" t="str">
        <f>_xlfn.CONCAT(original_low!$K25,original_low!$N25, " ","(",original_low!$L25,")")</f>
        <v>-0.445 (0.406)</v>
      </c>
      <c r="E19" s="40" t="str">
        <f>_xlfn.CONCAT(original_mid!$C25,original_mid!$F25, " ","(",original_mid!$D25,")")</f>
        <v>-0.109 (0.271)</v>
      </c>
      <c r="F19" s="39" t="str">
        <f>_xlfn.CONCAT(original_mid!$K25,original_mid!$N25, " ","(",original_mid!$L25,")")</f>
        <v>-0.375 (NA)</v>
      </c>
      <c r="G19" s="10" t="str">
        <f>_xlfn.CONCAT(original_high!$C25,original_high!$F25, " ","(",original_high!$D25,")")</f>
        <v>0.037 (0.749)</v>
      </c>
      <c r="H19" s="10" t="str">
        <f>_xlfn.CONCAT(original_high!$K25,original_high!$N25, " ","(",original_high!$L25,")")</f>
        <v>-0.217 (0.503)</v>
      </c>
    </row>
    <row r="20" spans="1:8" x14ac:dyDescent="0.35">
      <c r="A20" s="8"/>
      <c r="B20" s="7" t="str">
        <f>IF(original_low!A26="c2+(a3*b2)","Vitalidad ~ Satisfacción",0)</f>
        <v>Vitalidad ~ Satisfacción</v>
      </c>
      <c r="C20" s="10" t="str">
        <f>_xlfn.CONCAT(original_low!$C26,original_low!$F26, " ","(",original_low!$D26,")")</f>
        <v>-0.167 (0.189)</v>
      </c>
      <c r="D20" s="39" t="str">
        <f>_xlfn.CONCAT(original_low!$K26,original_low!$N26, " ","(",original_low!$L26,")")</f>
        <v>-0.105 (0.356)</v>
      </c>
      <c r="E20" s="28" t="str">
        <f>_xlfn.CONCAT(original_mid!$C26,original_mid!$F26, " ","(",original_mid!$D26,")")</f>
        <v>0.562* (0.262)</v>
      </c>
      <c r="F20" s="39" t="str">
        <f>_xlfn.CONCAT(original_mid!$K26,original_mid!$N26, " ","(",original_mid!$L26,")")</f>
        <v>-0.827 (NA)</v>
      </c>
      <c r="G20" s="10" t="str">
        <f>_xlfn.CONCAT(original_high!$C26,original_high!$F26, " ","(",original_high!$D26,")")</f>
        <v>0.615 (1108)</v>
      </c>
      <c r="H20" s="10" t="str">
        <f>_xlfn.CONCAT(original_high!$K26,original_high!$N26, " ","(",original_high!$L26,")")</f>
        <v>0.991 (0.798)</v>
      </c>
    </row>
    <row r="21" spans="1:8" x14ac:dyDescent="0.35">
      <c r="A21" s="8"/>
      <c r="B21" s="7" t="str">
        <f>IF(original_low!A27="c2+(a4*b3)","Vitalidad ~ Reputación",0)</f>
        <v>Vitalidad ~ Reputación</v>
      </c>
      <c r="C21" s="10" t="str">
        <f>_xlfn.CONCAT(original_low!$C27,original_low!$F27, " ","(",original_low!$D27,")")</f>
        <v>-0.130 (0.183)</v>
      </c>
      <c r="D21" s="39" t="str">
        <f>_xlfn.CONCAT(original_low!$K27,original_low!$N27, " ","(",original_low!$L27,")")</f>
        <v>-0.066 (0.355)</v>
      </c>
      <c r="E21" s="28" t="str">
        <f>_xlfn.CONCAT(original_mid!$C27,original_mid!$F27, " ","(",original_mid!$D27,")")</f>
        <v>0.613* (0.270)</v>
      </c>
      <c r="F21" s="39" t="str">
        <f>_xlfn.CONCAT(original_mid!$K27,original_mid!$N27, " ","(",original_mid!$L27,")")</f>
        <v>-0.858 (NA)</v>
      </c>
      <c r="G21" s="41" t="str">
        <f>_xlfn.CONCAT(original_high!$C27,original_high!$F27, " ","(",original_high!$D27,")")</f>
        <v>0.445 (1157)</v>
      </c>
      <c r="H21" s="42" t="str">
        <f>_xlfn.CONCAT(original_high!$K27,original_high!$N27, " ","(",original_high!$L27,")")</f>
        <v>0.775 (0.791)</v>
      </c>
    </row>
    <row r="22" spans="1:8" x14ac:dyDescent="0.35">
      <c r="A22" s="64" t="s">
        <v>82</v>
      </c>
      <c r="B22" s="64"/>
      <c r="C22" s="22"/>
      <c r="D22" s="47"/>
      <c r="E22" s="48"/>
      <c r="F22" s="47"/>
      <c r="G22" s="49"/>
      <c r="H22" s="49"/>
    </row>
    <row r="23" spans="1:8" x14ac:dyDescent="0.35">
      <c r="A23" s="8"/>
      <c r="B23" s="7" t="str">
        <f>IF(original_low!A4="segui","Sentimiento de seguridad",0)</f>
        <v>Sentimiento de seguridad</v>
      </c>
      <c r="C23" s="14" t="str">
        <f>_xlfn.CONCAT(original_low!$C4,original_low!$F4, " ","(",original_low!$D4,")")</f>
        <v>0.257*** (0.057)</v>
      </c>
      <c r="D23" s="26" t="str">
        <f>_xlfn.CONCAT(original_low!$K4,original_low!$N4, " ","(",original_low!$L4,")")</f>
        <v>0.199** (0.062)</v>
      </c>
      <c r="E23" s="28" t="str">
        <f>_xlfn.CONCAT(original_mid!$C4,original_mid!$F4, " ","(",original_mid!$D4,")")</f>
        <v>0.286*** (0.072)</v>
      </c>
      <c r="F23" s="39" t="str">
        <f>_xlfn.CONCAT(original_mid!$K4,original_mid!$N4, " ","(",original_mid!$L4,")")</f>
        <v>0.224 (NA)</v>
      </c>
      <c r="G23" s="10" t="str">
        <f>_xlfn.CONCAT(original_high!$C4,original_high!$F4, " ","(",original_high!$D4,")")</f>
        <v>-0.003 (0.091)</v>
      </c>
      <c r="H23" s="14" t="str">
        <f>_xlfn.CONCAT(original_high!$K4,original_high!$N4, " ","(",original_high!$L4,")")</f>
        <v>0.230* (0.096)</v>
      </c>
    </row>
    <row r="24" spans="1:8" x14ac:dyDescent="0.35">
      <c r="A24" s="8"/>
      <c r="B24" s="7" t="str">
        <f>IF(original_low!A5="sacci","Satisfacción residencial",0)</f>
        <v>Satisfacción residencial</v>
      </c>
      <c r="C24" s="14" t="str">
        <f>_xlfn.CONCAT(original_low!$C5,original_low!$F5, " ","(",original_low!$D5,")")</f>
        <v>0.259*** (0.054)</v>
      </c>
      <c r="D24" s="26" t="str">
        <f>_xlfn.CONCAT(original_low!$K5,original_low!$N5, " ","(",original_low!$L5,")")</f>
        <v>0.188** (0.059)</v>
      </c>
      <c r="E24" s="40" t="str">
        <f>_xlfn.CONCAT(original_mid!$C5,original_mid!$F5, " ","(",original_mid!$D5,")")</f>
        <v>0.011 (0.075)</v>
      </c>
      <c r="F24" s="39" t="str">
        <f>_xlfn.CONCAT(original_mid!$K5,original_mid!$N5, " ","(",original_mid!$L5,")")</f>
        <v>0.131 (0.078)</v>
      </c>
      <c r="G24" s="14" t="str">
        <f>_xlfn.CONCAT(original_high!$C5,original_high!$F5, " ","(",original_high!$D5,")")</f>
        <v>0.292** (0.090)</v>
      </c>
      <c r="H24" s="10" t="str">
        <f>_xlfn.CONCAT(original_high!$K5,original_high!$N5, " ","(",original_high!$L5,")")</f>
        <v>0.167 (0.088)</v>
      </c>
    </row>
    <row r="25" spans="1:8" x14ac:dyDescent="0.35">
      <c r="A25" s="8"/>
      <c r="B25" s="7" t="str">
        <f>IF(original_low!A6="repbi","Reputación percibida",0)</f>
        <v>Reputación percibida</v>
      </c>
      <c r="C25" s="14" t="str">
        <f>_xlfn.CONCAT(original_low!$C6,original_low!$F6, " ","(",original_low!$D6,")")</f>
        <v>0.188*** (0.056)</v>
      </c>
      <c r="D25" s="39" t="str">
        <f>_xlfn.CONCAT(original_low!$K6,original_low!$N6, " ","(",original_low!$L6,")")</f>
        <v>0.063 (0.061)</v>
      </c>
      <c r="E25" s="28" t="str">
        <f>_xlfn.CONCAT(original_mid!$C6,original_mid!$F6, " ","(",original_mid!$D6,")")</f>
        <v>0.336*** (0.072)</v>
      </c>
      <c r="F25" s="26" t="str">
        <f>_xlfn.CONCAT(original_mid!$K6,original_mid!$N6, " ","(",original_mid!$L6,")")</f>
        <v>0.137*** (0.028)</v>
      </c>
      <c r="G25" s="14" t="str">
        <f>_xlfn.CONCAT(original_high!$C6,original_high!$F6, " ","(",original_high!$D6,")")</f>
        <v>0.248* (0.099)</v>
      </c>
      <c r="H25" s="14" t="str">
        <f>_xlfn.CONCAT(original_high!$K6,original_high!$N6, " ","(",original_high!$L6,")")</f>
        <v>0.352*** (0.094)</v>
      </c>
    </row>
    <row r="26" spans="1:8" x14ac:dyDescent="0.35">
      <c r="A26" s="9"/>
      <c r="B26" s="7" t="str">
        <f>IF(original_low!A7="edadi","Edad del entrevistado",0)</f>
        <v>Edad del entrevistado</v>
      </c>
      <c r="C26" s="10" t="str">
        <f>_xlfn.CONCAT(original_low!$C7,original_low!$F7, " ","(",original_low!$D7,")")</f>
        <v>0.028 (0.060)</v>
      </c>
      <c r="D26" s="39" t="str">
        <f>_xlfn.CONCAT(original_low!$K7,original_low!$N7, " ","(",original_low!$L7,")")</f>
        <v>-0.060 (0.068)</v>
      </c>
      <c r="E26" s="40" t="str">
        <f>_xlfn.CONCAT(original_mid!$C7,original_mid!$F7, " ","(",original_mid!$D7,")")</f>
        <v>0.000 (0.080)</v>
      </c>
      <c r="F26" s="39" t="str">
        <f>_xlfn.CONCAT(original_mid!$K7,original_mid!$N7, " ","(",original_mid!$L7,")")</f>
        <v>-0.136 (0.087)</v>
      </c>
      <c r="G26" s="14" t="str">
        <f>_xlfn.CONCAT(original_high!$C7,original_high!$F7, " ","(",original_high!$D7,")")</f>
        <v>0.215* (0.099)</v>
      </c>
      <c r="H26" s="10" t="str">
        <f>_xlfn.CONCAT(original_high!$K7,original_high!$N7, " ","(",original_high!$L7,")")</f>
        <v>0.009 (0.096)</v>
      </c>
    </row>
    <row r="27" spans="1:8" x14ac:dyDescent="0.35">
      <c r="A27" s="8"/>
      <c r="B27" s="7" t="str">
        <f>IF(original_low!A9="essui","Estatus social subjetivo",0)</f>
        <v>Estatus social subjetivo</v>
      </c>
      <c r="C27" s="14" t="str">
        <f>_xlfn.CONCAT(original_low!$C8,original_low!$F8, " ","(",original_low!$D8,")")</f>
        <v>-0.110* (0.055)</v>
      </c>
      <c r="D27" s="39" t="str">
        <f>_xlfn.CONCAT(original_low!$K8,original_low!$N8, " ","(",original_low!$L8,")")</f>
        <v>0.022 (0.063)</v>
      </c>
      <c r="E27" s="40" t="str">
        <f>_xlfn.CONCAT(original_mid!$C8,original_mid!$F8, " ","(",original_mid!$D8,")")</f>
        <v>-0.078 (0.073)</v>
      </c>
      <c r="F27" s="39" t="str">
        <f>_xlfn.CONCAT(original_mid!$K8,original_mid!$N8, " ","(",original_mid!$L8,")")</f>
        <v>0.027 (0.080)</v>
      </c>
      <c r="G27" s="10" t="str">
        <f>_xlfn.CONCAT(original_high!$C8,original_high!$F8, " ","(",original_high!$D8,")")</f>
        <v>0.004 (0.102)</v>
      </c>
      <c r="H27" s="10" t="str">
        <f>_xlfn.CONCAT(original_high!$K8,original_high!$N8, " ","(",original_high!$L8,")")</f>
        <v>-0.091 (0.098)</v>
      </c>
    </row>
    <row r="28" spans="1:8" x14ac:dyDescent="0.35">
      <c r="A28" s="8"/>
      <c r="B28" s="7" t="str">
        <f>IF(original_low!A10="time","Tiempo de residencia",0)</f>
        <v>Tiempo de residencia</v>
      </c>
      <c r="C28" s="10" t="str">
        <f>_xlfn.CONCAT(original_low!$C9,original_low!$F9, " ","(",original_low!$D9,")")</f>
        <v>0.060 (0.049)</v>
      </c>
      <c r="D28" s="39" t="str">
        <f>_xlfn.CONCAT(original_low!$K9,original_low!$N9, " ","(",original_low!$L9,")")</f>
        <v>0.079 (0.056)</v>
      </c>
      <c r="E28" s="40" t="str">
        <f>_xlfn.CONCAT(original_mid!$C9,original_mid!$F9, " ","(",original_mid!$D9,")")</f>
        <v>0.027 (0.067)</v>
      </c>
      <c r="F28" s="39" t="str">
        <f>_xlfn.CONCAT(original_mid!$K9,original_mid!$N9, " ","(",original_mid!$L9,")")</f>
        <v>0.041 (0.073)</v>
      </c>
      <c r="G28" s="42" t="str">
        <f>_xlfn.CONCAT(original_high!$C9,original_high!$F9, " ","(",original_high!$D9,")")</f>
        <v>-0.072 (0.101)</v>
      </c>
      <c r="H28" s="42" t="str">
        <f>_xlfn.CONCAT(original_high!$K9,original_high!$N9, " ","(",original_high!$L9,")")</f>
        <v>-0.103 (0.096)</v>
      </c>
    </row>
    <row r="29" spans="1:8" x14ac:dyDescent="0.35">
      <c r="A29" s="64" t="s">
        <v>62</v>
      </c>
      <c r="B29" s="64"/>
      <c r="C29" s="17"/>
      <c r="D29" s="25"/>
      <c r="E29" s="29"/>
      <c r="F29" s="25"/>
      <c r="G29" s="29"/>
      <c r="H29" s="17"/>
    </row>
    <row r="30" spans="1:8" x14ac:dyDescent="0.35">
      <c r="A30" s="18"/>
      <c r="B30" s="18" t="str">
        <f>IF(original_low!A28="chisq","Chi Cuadrado",0)</f>
        <v>Chi Cuadrado</v>
      </c>
      <c r="C30" s="19">
        <f>original_low!$B28</f>
        <v>67.344518230000006</v>
      </c>
      <c r="D30" s="27">
        <f>original_low!$K28</f>
        <v>67.890032360000006</v>
      </c>
      <c r="E30" s="30">
        <f>original_mid!$B28</f>
        <v>47.460794589999999</v>
      </c>
      <c r="F30" s="27">
        <f>original_mid!$K28</f>
        <v>44.242691970000003</v>
      </c>
      <c r="G30" s="30">
        <f>original_high!$B28</f>
        <v>0</v>
      </c>
      <c r="H30" s="19">
        <f>original_high!$K28</f>
        <v>0</v>
      </c>
    </row>
    <row r="31" spans="1:8" x14ac:dyDescent="0.35">
      <c r="A31" s="18"/>
      <c r="B31" s="18" t="str">
        <f>IF(original_low!A29="cfi","CFI",0)</f>
        <v>CFI</v>
      </c>
      <c r="C31" s="19">
        <f>original_low!$B29</f>
        <v>0.84728430700000001</v>
      </c>
      <c r="D31" s="27">
        <f>original_low!$K29</f>
        <v>0.80473049299999999</v>
      </c>
      <c r="E31" s="30">
        <f>original_mid!$B29</f>
        <v>0.85091010600000005</v>
      </c>
      <c r="F31" s="27">
        <f>original_mid!$K29</f>
        <v>0.84612399299999996</v>
      </c>
      <c r="G31" s="30">
        <f>original_high!$B29</f>
        <v>0</v>
      </c>
      <c r="H31" s="19">
        <f>original_high!$K29</f>
        <v>0</v>
      </c>
    </row>
    <row r="32" spans="1:8" x14ac:dyDescent="0.35">
      <c r="A32" s="18"/>
      <c r="B32" s="18" t="str">
        <f>IF(original_low!A30="rmsea","RMSEA",0)</f>
        <v>RMSEA</v>
      </c>
      <c r="C32" s="19">
        <f>original_low!$B30</f>
        <v>8.9097833000000001E-2</v>
      </c>
      <c r="D32" s="27">
        <f>original_low!$K30</f>
        <v>8.9620676999999996E-2</v>
      </c>
      <c r="E32" s="30">
        <f>original_mid!$B30</f>
        <v>8.7653623E-2</v>
      </c>
      <c r="F32" s="27">
        <f>original_mid!$K30</f>
        <v>8.2150770999999997E-2</v>
      </c>
      <c r="G32" s="30">
        <f>original_high!$B30</f>
        <v>0</v>
      </c>
      <c r="H32" s="19">
        <f>original_high!$K30</f>
        <v>0</v>
      </c>
    </row>
    <row r="33" spans="1:8" x14ac:dyDescent="0.35">
      <c r="A33" s="20"/>
      <c r="B33" s="20" t="str">
        <f>IF(original_low!A31="srmr","SRMR",0)</f>
        <v>SRMR</v>
      </c>
      <c r="C33" s="19">
        <f>original_low!$B31</f>
        <v>0.26861590600000002</v>
      </c>
      <c r="D33" s="27">
        <f>original_low!$K31</f>
        <v>0.29331066099999997</v>
      </c>
      <c r="E33" s="30">
        <f>original_mid!$B31</f>
        <v>0.283228068</v>
      </c>
      <c r="F33" s="27">
        <f>original_mid!$K31</f>
        <v>0.26489533300000001</v>
      </c>
      <c r="G33" s="31">
        <f>original_high!$B31</f>
        <v>0.330428108</v>
      </c>
      <c r="H33" s="21">
        <f>original_high!$K31</f>
        <v>0.34771876200000001</v>
      </c>
    </row>
    <row r="34" spans="1:8" x14ac:dyDescent="0.35">
      <c r="A34" s="55" t="s">
        <v>63</v>
      </c>
      <c r="B34" s="55"/>
      <c r="C34" s="55"/>
      <c r="D34" s="55"/>
      <c r="E34" s="55"/>
      <c r="F34" s="55"/>
      <c r="G34" s="61"/>
      <c r="H34" s="61"/>
    </row>
    <row r="35" spans="1:8" x14ac:dyDescent="0.35">
      <c r="C35" s="24"/>
      <c r="D35" s="24"/>
      <c r="E35" s="24"/>
      <c r="F35" s="24"/>
      <c r="G35" s="24"/>
      <c r="H35" s="24"/>
    </row>
  </sheetData>
  <mergeCells count="12">
    <mergeCell ref="C1:H1"/>
    <mergeCell ref="A34:H34"/>
    <mergeCell ref="C2:D2"/>
    <mergeCell ref="E2:F2"/>
    <mergeCell ref="G2:H2"/>
    <mergeCell ref="A22:B22"/>
    <mergeCell ref="A29:B29"/>
    <mergeCell ref="A3:B4"/>
    <mergeCell ref="A5:B5"/>
    <mergeCell ref="A9:B9"/>
    <mergeCell ref="A12:B12"/>
    <mergeCell ref="A17:B1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AAC95-ADF1-44D4-9048-CD462F418EFE}">
  <dimension ref="A1:P31"/>
  <sheetViews>
    <sheetView topLeftCell="A18" workbookViewId="0">
      <selection activeCell="J28" sqref="J28:K31"/>
    </sheetView>
  </sheetViews>
  <sheetFormatPr baseColWidth="10" defaultColWidth="15.7265625" defaultRowHeight="14.5" x14ac:dyDescent="0.35"/>
  <cols>
    <col min="1" max="1" width="11" bestFit="1" customWidth="1"/>
    <col min="2" max="2" width="18.7265625" bestFit="1" customWidth="1"/>
    <col min="3" max="3" width="11.1796875" bestFit="1" customWidth="1"/>
    <col min="4" max="4" width="5.7265625" bestFit="1" customWidth="1"/>
    <col min="5" max="5" width="6.453125" bestFit="1" customWidth="1"/>
    <col min="6" max="6" width="4.08984375" bestFit="1" customWidth="1"/>
    <col min="7" max="7" width="5.7265625" bestFit="1" customWidth="1"/>
    <col min="8" max="8" width="13.90625" bestFit="1" customWidth="1"/>
    <col min="9" max="9" width="11" bestFit="1" customWidth="1"/>
    <col min="10" max="10" width="18.453125" bestFit="1" customWidth="1"/>
    <col min="11" max="11" width="11.1796875" bestFit="1" customWidth="1"/>
    <col min="12" max="12" width="5.7265625" bestFit="1" customWidth="1"/>
    <col min="13" max="13" width="6.453125" bestFit="1" customWidth="1"/>
    <col min="14" max="14" width="4.08984375" bestFit="1" customWidth="1"/>
    <col min="15" max="15" width="5.7265625" bestFit="1" customWidth="1"/>
    <col min="16" max="16" width="13.1796875" bestFit="1" customWidth="1"/>
  </cols>
  <sheetData>
    <row r="1" spans="1:16" ht="15.5" customHeight="1" x14ac:dyDescent="0.35">
      <c r="A1" s="59" t="s">
        <v>0</v>
      </c>
      <c r="B1" s="59"/>
      <c r="C1" s="59"/>
      <c r="D1" s="59"/>
      <c r="E1" s="59"/>
      <c r="F1" s="59"/>
      <c r="G1" s="59"/>
      <c r="H1" s="59"/>
      <c r="I1" s="59" t="s">
        <v>0</v>
      </c>
      <c r="J1" s="59"/>
      <c r="K1" s="59"/>
      <c r="L1" s="59"/>
      <c r="M1" s="59"/>
      <c r="N1" s="59"/>
      <c r="O1" s="59"/>
      <c r="P1" s="59"/>
    </row>
    <row r="2" spans="1:16" ht="15" customHeight="1" x14ac:dyDescent="0.35">
      <c r="A2" s="1"/>
      <c r="B2" s="1"/>
      <c r="C2" s="60" t="s">
        <v>1</v>
      </c>
      <c r="D2" s="60"/>
      <c r="E2" s="60"/>
      <c r="F2" s="60"/>
      <c r="G2" s="60"/>
      <c r="H2" s="60"/>
      <c r="I2" s="1"/>
      <c r="J2" s="1"/>
      <c r="K2" s="60" t="s">
        <v>1</v>
      </c>
      <c r="L2" s="60"/>
      <c r="M2" s="60"/>
      <c r="N2" s="60"/>
      <c r="O2" s="60"/>
      <c r="P2" s="60"/>
    </row>
    <row r="3" spans="1:16" ht="15" customHeight="1" x14ac:dyDescent="0.35">
      <c r="A3" s="2" t="s">
        <v>2</v>
      </c>
      <c r="B3" s="2" t="s">
        <v>3</v>
      </c>
      <c r="C3" s="3" t="s">
        <v>4</v>
      </c>
      <c r="D3" s="3" t="s">
        <v>5</v>
      </c>
      <c r="E3" s="3" t="s">
        <v>6</v>
      </c>
      <c r="F3" s="2" t="s">
        <v>7</v>
      </c>
      <c r="G3" s="3" t="s">
        <v>8</v>
      </c>
      <c r="H3" s="2" t="s">
        <v>9</v>
      </c>
      <c r="I3" s="2" t="s">
        <v>2</v>
      </c>
      <c r="J3" s="2" t="s">
        <v>3</v>
      </c>
      <c r="K3" s="3" t="s">
        <v>4</v>
      </c>
      <c r="L3" s="3" t="s">
        <v>5</v>
      </c>
      <c r="M3" s="3" t="s">
        <v>6</v>
      </c>
      <c r="N3" s="2" t="s">
        <v>7</v>
      </c>
      <c r="O3" s="3" t="s">
        <v>8</v>
      </c>
      <c r="P3" s="2" t="s">
        <v>9</v>
      </c>
    </row>
    <row r="4" spans="1:16" ht="15.5" x14ac:dyDescent="0.35">
      <c r="A4" s="4" t="s">
        <v>10</v>
      </c>
      <c r="B4" s="4" t="s">
        <v>11</v>
      </c>
      <c r="C4" s="5" t="s">
        <v>134</v>
      </c>
      <c r="D4" s="5" t="s">
        <v>224</v>
      </c>
      <c r="E4" s="6">
        <v>4520</v>
      </c>
      <c r="F4" s="4" t="s">
        <v>13</v>
      </c>
      <c r="G4" s="5" t="s">
        <v>14</v>
      </c>
      <c r="H4" s="4" t="s">
        <v>225</v>
      </c>
      <c r="I4" s="4" t="s">
        <v>10</v>
      </c>
      <c r="J4" s="4" t="s">
        <v>43</v>
      </c>
      <c r="K4" s="5" t="s">
        <v>288</v>
      </c>
      <c r="L4" s="5" t="s">
        <v>66</v>
      </c>
      <c r="M4" s="6">
        <v>3217</v>
      </c>
      <c r="N4" s="4" t="s">
        <v>28</v>
      </c>
      <c r="O4" s="5" t="s">
        <v>110</v>
      </c>
      <c r="P4" s="4" t="s">
        <v>289</v>
      </c>
    </row>
    <row r="5" spans="1:16" ht="15.5" customHeight="1" x14ac:dyDescent="0.35">
      <c r="A5" s="4" t="s">
        <v>16</v>
      </c>
      <c r="B5" s="4" t="s">
        <v>11</v>
      </c>
      <c r="C5" s="5" t="s">
        <v>182</v>
      </c>
      <c r="D5" s="5" t="s">
        <v>220</v>
      </c>
      <c r="E5" s="6">
        <v>4801</v>
      </c>
      <c r="F5" s="4" t="s">
        <v>13</v>
      </c>
      <c r="G5" s="5" t="s">
        <v>14</v>
      </c>
      <c r="H5" s="4" t="s">
        <v>226</v>
      </c>
      <c r="I5" s="4" t="s">
        <v>16</v>
      </c>
      <c r="J5" s="4" t="s">
        <v>43</v>
      </c>
      <c r="K5" s="5" t="s">
        <v>227</v>
      </c>
      <c r="L5" s="5" t="s">
        <v>203</v>
      </c>
      <c r="M5" s="6">
        <v>3189</v>
      </c>
      <c r="N5" s="4" t="s">
        <v>28</v>
      </c>
      <c r="O5" s="5" t="s">
        <v>110</v>
      </c>
      <c r="P5" s="4" t="s">
        <v>290</v>
      </c>
    </row>
    <row r="6" spans="1:16" ht="31" x14ac:dyDescent="0.35">
      <c r="A6" s="4" t="s">
        <v>15</v>
      </c>
      <c r="B6" s="4" t="s">
        <v>11</v>
      </c>
      <c r="C6" s="5" t="s">
        <v>227</v>
      </c>
      <c r="D6" s="5" t="s">
        <v>228</v>
      </c>
      <c r="E6" s="6">
        <v>3373</v>
      </c>
      <c r="F6" s="4" t="s">
        <v>13</v>
      </c>
      <c r="G6" s="5" t="s">
        <v>110</v>
      </c>
      <c r="H6" s="4" t="s">
        <v>229</v>
      </c>
      <c r="I6" s="4" t="s">
        <v>15</v>
      </c>
      <c r="J6" s="4" t="s">
        <v>43</v>
      </c>
      <c r="K6" s="5" t="s">
        <v>125</v>
      </c>
      <c r="L6" s="5" t="s">
        <v>178</v>
      </c>
      <c r="M6" s="6">
        <v>1038</v>
      </c>
      <c r="N6" s="1"/>
      <c r="O6" s="5" t="s">
        <v>291</v>
      </c>
      <c r="P6" s="4" t="s">
        <v>292</v>
      </c>
    </row>
    <row r="7" spans="1:16" ht="31" x14ac:dyDescent="0.35">
      <c r="A7" s="4" t="s">
        <v>18</v>
      </c>
      <c r="B7" s="4" t="s">
        <v>11</v>
      </c>
      <c r="C7" s="5" t="s">
        <v>230</v>
      </c>
      <c r="D7" s="5" t="s">
        <v>127</v>
      </c>
      <c r="E7" s="5" t="s">
        <v>231</v>
      </c>
      <c r="F7" s="1"/>
      <c r="G7" s="5" t="s">
        <v>232</v>
      </c>
      <c r="H7" s="4" t="s">
        <v>233</v>
      </c>
      <c r="I7" s="4" t="s">
        <v>18</v>
      </c>
      <c r="J7" s="4" t="s">
        <v>43</v>
      </c>
      <c r="K7" s="5" t="s">
        <v>293</v>
      </c>
      <c r="L7" s="5" t="s">
        <v>92</v>
      </c>
      <c r="M7" s="5" t="s">
        <v>294</v>
      </c>
      <c r="N7" s="1"/>
      <c r="O7" s="5" t="s">
        <v>295</v>
      </c>
      <c r="P7" s="4" t="s">
        <v>296</v>
      </c>
    </row>
    <row r="8" spans="1:16" ht="15.5" customHeight="1" x14ac:dyDescent="0.35">
      <c r="A8" s="4" t="s">
        <v>20</v>
      </c>
      <c r="B8" s="4" t="s">
        <v>11</v>
      </c>
      <c r="C8" s="5" t="s">
        <v>234</v>
      </c>
      <c r="D8" s="5" t="s">
        <v>45</v>
      </c>
      <c r="E8" s="6">
        <v>-1987</v>
      </c>
      <c r="F8" s="4" t="s">
        <v>19</v>
      </c>
      <c r="G8" s="5" t="s">
        <v>235</v>
      </c>
      <c r="H8" s="4" t="s">
        <v>236</v>
      </c>
      <c r="I8" s="4" t="s">
        <v>20</v>
      </c>
      <c r="J8" s="4" t="s">
        <v>43</v>
      </c>
      <c r="K8" s="5" t="s">
        <v>141</v>
      </c>
      <c r="L8" s="5" t="s">
        <v>125</v>
      </c>
      <c r="M8" s="5" t="s">
        <v>123</v>
      </c>
      <c r="N8" s="1"/>
      <c r="O8" s="5" t="s">
        <v>124</v>
      </c>
      <c r="P8" s="4" t="s">
        <v>297</v>
      </c>
    </row>
    <row r="9" spans="1:16" ht="15.5" x14ac:dyDescent="0.35">
      <c r="A9" s="4" t="s">
        <v>22</v>
      </c>
      <c r="B9" s="4" t="s">
        <v>11</v>
      </c>
      <c r="C9" s="5" t="s">
        <v>127</v>
      </c>
      <c r="D9" s="5" t="s">
        <v>143</v>
      </c>
      <c r="E9" s="6">
        <v>1225</v>
      </c>
      <c r="F9" s="1"/>
      <c r="G9" s="5" t="s">
        <v>237</v>
      </c>
      <c r="H9" s="4" t="s">
        <v>238</v>
      </c>
      <c r="I9" s="4" t="s">
        <v>22</v>
      </c>
      <c r="J9" s="4" t="s">
        <v>43</v>
      </c>
      <c r="K9" s="5" t="s">
        <v>154</v>
      </c>
      <c r="L9" s="5" t="s">
        <v>228</v>
      </c>
      <c r="M9" s="6">
        <v>1416</v>
      </c>
      <c r="N9" s="1"/>
      <c r="O9" s="5" t="s">
        <v>172</v>
      </c>
      <c r="P9" s="4" t="s">
        <v>298</v>
      </c>
    </row>
    <row r="10" spans="1:16" ht="15.5" customHeight="1" x14ac:dyDescent="0.35">
      <c r="A10" s="4" t="s">
        <v>24</v>
      </c>
      <c r="B10" s="4" t="s">
        <v>11</v>
      </c>
      <c r="C10" s="5" t="s">
        <v>163</v>
      </c>
      <c r="D10" s="5" t="s">
        <v>220</v>
      </c>
      <c r="E10" s="6">
        <v>3597</v>
      </c>
      <c r="F10" s="4" t="s">
        <v>13</v>
      </c>
      <c r="G10" s="5" t="s">
        <v>14</v>
      </c>
      <c r="H10" s="4" t="s">
        <v>239</v>
      </c>
      <c r="I10" s="4" t="s">
        <v>24</v>
      </c>
      <c r="J10" s="4" t="s">
        <v>43</v>
      </c>
      <c r="K10" s="5" t="s">
        <v>167</v>
      </c>
      <c r="L10" s="5" t="s">
        <v>178</v>
      </c>
      <c r="M10" s="6">
        <v>2727</v>
      </c>
      <c r="N10" s="4" t="s">
        <v>28</v>
      </c>
      <c r="O10" s="5" t="s">
        <v>98</v>
      </c>
      <c r="P10" s="4" t="s">
        <v>299</v>
      </c>
    </row>
    <row r="11" spans="1:16" ht="31" x14ac:dyDescent="0.35">
      <c r="A11" s="4" t="s">
        <v>10</v>
      </c>
      <c r="B11" s="4" t="s">
        <v>11</v>
      </c>
      <c r="C11" s="5" t="s">
        <v>150</v>
      </c>
      <c r="D11" s="5" t="s">
        <v>130</v>
      </c>
      <c r="E11" s="6">
        <v>1809</v>
      </c>
      <c r="F11" s="1"/>
      <c r="G11" s="5" t="s">
        <v>91</v>
      </c>
      <c r="H11" s="4" t="s">
        <v>240</v>
      </c>
      <c r="I11" s="4" t="s">
        <v>10</v>
      </c>
      <c r="J11" s="4" t="s">
        <v>43</v>
      </c>
      <c r="K11" s="5" t="s">
        <v>211</v>
      </c>
      <c r="L11" s="5" t="s">
        <v>200</v>
      </c>
      <c r="M11" s="6">
        <v>1053</v>
      </c>
      <c r="N11" s="1"/>
      <c r="O11" s="5" t="s">
        <v>300</v>
      </c>
      <c r="P11" s="4" t="s">
        <v>301</v>
      </c>
    </row>
    <row r="12" spans="1:16" ht="15.5" customHeight="1" x14ac:dyDescent="0.35">
      <c r="A12" s="4" t="s">
        <v>16</v>
      </c>
      <c r="B12" s="4" t="s">
        <v>11</v>
      </c>
      <c r="C12" s="5" t="s">
        <v>126</v>
      </c>
      <c r="D12" s="5" t="s">
        <v>241</v>
      </c>
      <c r="E12" s="6">
        <v>2474</v>
      </c>
      <c r="F12" s="4" t="s">
        <v>19</v>
      </c>
      <c r="G12" s="5" t="s">
        <v>132</v>
      </c>
      <c r="H12" s="4" t="s">
        <v>242</v>
      </c>
      <c r="I12" s="4" t="s">
        <v>16</v>
      </c>
      <c r="J12" s="4" t="s">
        <v>43</v>
      </c>
      <c r="K12" s="5" t="s">
        <v>101</v>
      </c>
      <c r="L12" s="5" t="s">
        <v>302</v>
      </c>
      <c r="M12" s="6">
        <v>1242</v>
      </c>
      <c r="N12" s="1"/>
      <c r="O12" s="5" t="s">
        <v>303</v>
      </c>
      <c r="P12" s="4" t="s">
        <v>304</v>
      </c>
    </row>
    <row r="13" spans="1:16" ht="31" x14ac:dyDescent="0.35">
      <c r="A13" s="4" t="s">
        <v>15</v>
      </c>
      <c r="B13" s="4" t="s">
        <v>11</v>
      </c>
      <c r="C13" s="5" t="s">
        <v>179</v>
      </c>
      <c r="D13" s="5" t="s">
        <v>243</v>
      </c>
      <c r="E13" s="6">
        <v>2264</v>
      </c>
      <c r="F13" s="4" t="s">
        <v>19</v>
      </c>
      <c r="G13" s="5" t="s">
        <v>244</v>
      </c>
      <c r="H13" s="4" t="s">
        <v>245</v>
      </c>
      <c r="I13" s="4" t="s">
        <v>15</v>
      </c>
      <c r="J13" s="4" t="s">
        <v>43</v>
      </c>
      <c r="K13" s="5" t="s">
        <v>69</v>
      </c>
      <c r="L13" s="5" t="s">
        <v>305</v>
      </c>
      <c r="M13" s="5" t="s">
        <v>306</v>
      </c>
      <c r="N13" s="1"/>
      <c r="O13" s="5" t="s">
        <v>307</v>
      </c>
      <c r="P13" s="4" t="s">
        <v>308</v>
      </c>
    </row>
    <row r="14" spans="1:16" ht="15.5" customHeight="1" x14ac:dyDescent="0.35">
      <c r="A14" s="4" t="s">
        <v>188</v>
      </c>
      <c r="B14" s="4" t="s">
        <v>11</v>
      </c>
      <c r="C14" s="5" t="s">
        <v>246</v>
      </c>
      <c r="D14" s="5" t="s">
        <v>192</v>
      </c>
      <c r="E14" s="5" t="s">
        <v>247</v>
      </c>
      <c r="F14" s="1"/>
      <c r="G14" s="5" t="s">
        <v>248</v>
      </c>
      <c r="H14" s="4" t="s">
        <v>249</v>
      </c>
      <c r="I14" s="4" t="s">
        <v>188</v>
      </c>
      <c r="J14" s="4" t="s">
        <v>43</v>
      </c>
      <c r="K14" s="5" t="s">
        <v>309</v>
      </c>
      <c r="L14" s="5" t="s">
        <v>310</v>
      </c>
      <c r="M14" s="5" t="s">
        <v>311</v>
      </c>
      <c r="N14" s="1"/>
      <c r="O14" s="5" t="s">
        <v>144</v>
      </c>
      <c r="P14" s="4" t="s">
        <v>312</v>
      </c>
    </row>
    <row r="15" spans="1:16" ht="15.5" customHeight="1" x14ac:dyDescent="0.35">
      <c r="A15" s="4" t="s">
        <v>190</v>
      </c>
      <c r="B15" s="4" t="s">
        <v>11</v>
      </c>
      <c r="C15" s="5" t="s">
        <v>250</v>
      </c>
      <c r="D15" s="5" t="s">
        <v>221</v>
      </c>
      <c r="E15" s="5" t="s">
        <v>251</v>
      </c>
      <c r="F15" s="1"/>
      <c r="G15" s="5" t="s">
        <v>252</v>
      </c>
      <c r="H15" s="4" t="s">
        <v>253</v>
      </c>
      <c r="I15" s="4" t="s">
        <v>190</v>
      </c>
      <c r="J15" s="4" t="s">
        <v>43</v>
      </c>
      <c r="K15" s="5" t="s">
        <v>313</v>
      </c>
      <c r="L15" s="5" t="s">
        <v>175</v>
      </c>
      <c r="M15" s="5" t="s">
        <v>173</v>
      </c>
      <c r="N15" s="1"/>
      <c r="O15" s="5" t="s">
        <v>314</v>
      </c>
      <c r="P15" s="4" t="s">
        <v>315</v>
      </c>
    </row>
    <row r="16" spans="1:16" ht="15.5" customHeight="1" x14ac:dyDescent="0.35">
      <c r="A16" s="4" t="s">
        <v>188</v>
      </c>
      <c r="B16" s="4" t="s">
        <v>10</v>
      </c>
      <c r="C16" s="5" t="s">
        <v>254</v>
      </c>
      <c r="D16" s="5" t="s">
        <v>255</v>
      </c>
      <c r="E16" s="5" t="s">
        <v>256</v>
      </c>
      <c r="F16" s="1"/>
      <c r="G16" s="5" t="s">
        <v>257</v>
      </c>
      <c r="H16" s="4" t="s">
        <v>258</v>
      </c>
      <c r="I16" s="4" t="s">
        <v>188</v>
      </c>
      <c r="J16" s="4" t="s">
        <v>10</v>
      </c>
      <c r="K16" s="5" t="s">
        <v>316</v>
      </c>
      <c r="L16" s="5" t="s">
        <v>99</v>
      </c>
      <c r="M16" s="5" t="s">
        <v>317</v>
      </c>
      <c r="N16" s="1"/>
      <c r="O16" s="5" t="s">
        <v>318</v>
      </c>
      <c r="P16" s="4" t="s">
        <v>319</v>
      </c>
    </row>
    <row r="17" spans="1:16" ht="15.5" customHeight="1" x14ac:dyDescent="0.35">
      <c r="A17" s="4" t="s">
        <v>188</v>
      </c>
      <c r="B17" s="4" t="s">
        <v>15</v>
      </c>
      <c r="C17" s="5" t="s">
        <v>259</v>
      </c>
      <c r="D17" s="5" t="s">
        <v>210</v>
      </c>
      <c r="E17" s="6">
        <v>-3013</v>
      </c>
      <c r="F17" s="4" t="s">
        <v>28</v>
      </c>
      <c r="G17" s="5" t="s">
        <v>187</v>
      </c>
      <c r="H17" s="4" t="s">
        <v>260</v>
      </c>
      <c r="I17" s="4" t="s">
        <v>188</v>
      </c>
      <c r="J17" s="4" t="s">
        <v>15</v>
      </c>
      <c r="K17" s="5" t="s">
        <v>320</v>
      </c>
      <c r="L17" s="5" t="s">
        <v>176</v>
      </c>
      <c r="M17" s="6">
        <v>-3025</v>
      </c>
      <c r="N17" s="4" t="s">
        <v>28</v>
      </c>
      <c r="O17" s="5" t="s">
        <v>73</v>
      </c>
      <c r="P17" s="4" t="s">
        <v>321</v>
      </c>
    </row>
    <row r="18" spans="1:16" ht="15.5" customHeight="1" x14ac:dyDescent="0.35">
      <c r="A18" s="4" t="s">
        <v>190</v>
      </c>
      <c r="B18" s="4" t="s">
        <v>16</v>
      </c>
      <c r="C18" s="5" t="s">
        <v>261</v>
      </c>
      <c r="D18" s="5" t="s">
        <v>189</v>
      </c>
      <c r="E18" s="6">
        <v>-1177</v>
      </c>
      <c r="F18" s="1"/>
      <c r="G18" s="5" t="s">
        <v>26</v>
      </c>
      <c r="H18" s="4" t="s">
        <v>262</v>
      </c>
      <c r="I18" s="4" t="s">
        <v>190</v>
      </c>
      <c r="J18" s="4" t="s">
        <v>16</v>
      </c>
      <c r="K18" s="5" t="s">
        <v>322</v>
      </c>
      <c r="L18" s="5" t="s">
        <v>323</v>
      </c>
      <c r="M18" s="6">
        <v>-1180</v>
      </c>
      <c r="N18" s="1"/>
      <c r="O18" s="5" t="s">
        <v>324</v>
      </c>
      <c r="P18" s="4" t="s">
        <v>325</v>
      </c>
    </row>
    <row r="19" spans="1:16" ht="15.5" customHeight="1" x14ac:dyDescent="0.35">
      <c r="A19" s="4" t="s">
        <v>190</v>
      </c>
      <c r="B19" s="4" t="s">
        <v>15</v>
      </c>
      <c r="C19" s="5" t="s">
        <v>118</v>
      </c>
      <c r="D19" s="5" t="s">
        <v>263</v>
      </c>
      <c r="E19" s="5" t="s">
        <v>264</v>
      </c>
      <c r="F19" s="1"/>
      <c r="G19" s="5" t="s">
        <v>265</v>
      </c>
      <c r="H19" s="4" t="s">
        <v>266</v>
      </c>
      <c r="I19" s="4" t="s">
        <v>190</v>
      </c>
      <c r="J19" s="4" t="s">
        <v>15</v>
      </c>
      <c r="K19" s="5" t="s">
        <v>281</v>
      </c>
      <c r="L19" s="5" t="s">
        <v>162</v>
      </c>
      <c r="M19" s="5" t="s">
        <v>326</v>
      </c>
      <c r="N19" s="1"/>
      <c r="O19" s="5" t="s">
        <v>327</v>
      </c>
      <c r="P19" s="4" t="s">
        <v>328</v>
      </c>
    </row>
    <row r="20" spans="1:16" ht="15.5" customHeight="1" x14ac:dyDescent="0.35">
      <c r="A20" s="4" t="s">
        <v>30</v>
      </c>
      <c r="B20" s="4" t="s">
        <v>31</v>
      </c>
      <c r="C20" s="5" t="s">
        <v>197</v>
      </c>
      <c r="D20" s="5" t="s">
        <v>267</v>
      </c>
      <c r="E20" s="5" t="s">
        <v>268</v>
      </c>
      <c r="F20" s="1"/>
      <c r="G20" s="5" t="s">
        <v>257</v>
      </c>
      <c r="H20" s="4" t="s">
        <v>269</v>
      </c>
      <c r="I20" s="4" t="s">
        <v>30</v>
      </c>
      <c r="J20" s="4" t="s">
        <v>47</v>
      </c>
      <c r="K20" s="5" t="s">
        <v>205</v>
      </c>
      <c r="L20" s="5" t="s">
        <v>109</v>
      </c>
      <c r="M20" s="5" t="s">
        <v>329</v>
      </c>
      <c r="N20" s="1"/>
      <c r="O20" s="5" t="s">
        <v>330</v>
      </c>
      <c r="P20" s="4" t="s">
        <v>331</v>
      </c>
    </row>
    <row r="21" spans="1:16" ht="15.5" customHeight="1" x14ac:dyDescent="0.35">
      <c r="A21" s="4" t="s">
        <v>222</v>
      </c>
      <c r="B21" s="4" t="s">
        <v>32</v>
      </c>
      <c r="C21" s="5" t="s">
        <v>234</v>
      </c>
      <c r="D21" s="5" t="s">
        <v>137</v>
      </c>
      <c r="E21" s="6">
        <v>-2198</v>
      </c>
      <c r="F21" s="4" t="s">
        <v>19</v>
      </c>
      <c r="G21" s="5" t="s">
        <v>230</v>
      </c>
      <c r="H21" s="4" t="s">
        <v>270</v>
      </c>
      <c r="I21" s="4" t="s">
        <v>222</v>
      </c>
      <c r="J21" s="4" t="s">
        <v>48</v>
      </c>
      <c r="K21" s="5" t="s">
        <v>332</v>
      </c>
      <c r="L21" s="5" t="s">
        <v>333</v>
      </c>
      <c r="M21" s="5" t="s">
        <v>334</v>
      </c>
      <c r="N21" s="1"/>
      <c r="O21" s="5" t="s">
        <v>129</v>
      </c>
      <c r="P21" s="4" t="s">
        <v>335</v>
      </c>
    </row>
    <row r="22" spans="1:16" ht="15.5" customHeight="1" x14ac:dyDescent="0.35">
      <c r="A22" s="4" t="s">
        <v>74</v>
      </c>
      <c r="B22" s="4" t="s">
        <v>34</v>
      </c>
      <c r="C22" s="5" t="s">
        <v>271</v>
      </c>
      <c r="D22" s="5" t="s">
        <v>127</v>
      </c>
      <c r="E22" s="6">
        <v>-1135</v>
      </c>
      <c r="F22" s="1"/>
      <c r="G22" s="5" t="s">
        <v>166</v>
      </c>
      <c r="H22" s="4" t="s">
        <v>272</v>
      </c>
      <c r="I22" s="4" t="s">
        <v>74</v>
      </c>
      <c r="J22" s="4" t="s">
        <v>50</v>
      </c>
      <c r="K22" s="5" t="s">
        <v>336</v>
      </c>
      <c r="L22" s="5" t="s">
        <v>337</v>
      </c>
      <c r="M22" s="6">
        <v>-1099</v>
      </c>
      <c r="N22" s="1"/>
      <c r="O22" s="5" t="s">
        <v>338</v>
      </c>
      <c r="P22" s="4" t="s">
        <v>339</v>
      </c>
    </row>
    <row r="23" spans="1:16" ht="15.5" customHeight="1" x14ac:dyDescent="0.35">
      <c r="A23" s="4" t="s">
        <v>75</v>
      </c>
      <c r="B23" s="4" t="s">
        <v>33</v>
      </c>
      <c r="C23" s="5" t="s">
        <v>273</v>
      </c>
      <c r="D23" s="5" t="s">
        <v>184</v>
      </c>
      <c r="E23" s="5" t="s">
        <v>274</v>
      </c>
      <c r="F23" s="1"/>
      <c r="G23" s="5" t="s">
        <v>116</v>
      </c>
      <c r="H23" s="4" t="s">
        <v>275</v>
      </c>
      <c r="I23" s="4" t="s">
        <v>75</v>
      </c>
      <c r="J23" s="4" t="s">
        <v>49</v>
      </c>
      <c r="K23" s="5" t="s">
        <v>340</v>
      </c>
      <c r="L23" s="5" t="s">
        <v>168</v>
      </c>
      <c r="M23" s="5" t="s">
        <v>341</v>
      </c>
      <c r="N23" s="1"/>
      <c r="O23" s="5" t="s">
        <v>342</v>
      </c>
      <c r="P23" s="4" t="s">
        <v>343</v>
      </c>
    </row>
    <row r="24" spans="1:16" ht="15.5" customHeight="1" x14ac:dyDescent="0.35">
      <c r="A24" s="4" t="s">
        <v>36</v>
      </c>
      <c r="B24" s="4" t="s">
        <v>37</v>
      </c>
      <c r="C24" s="5" t="s">
        <v>276</v>
      </c>
      <c r="D24" s="5" t="s">
        <v>263</v>
      </c>
      <c r="E24" s="5" t="s">
        <v>277</v>
      </c>
      <c r="F24" s="1"/>
      <c r="G24" s="5" t="s">
        <v>103</v>
      </c>
      <c r="H24" s="4" t="s">
        <v>278</v>
      </c>
      <c r="I24" s="4" t="s">
        <v>36</v>
      </c>
      <c r="J24" s="4" t="s">
        <v>51</v>
      </c>
      <c r="K24" s="5" t="s">
        <v>344</v>
      </c>
      <c r="L24" s="5" t="s">
        <v>345</v>
      </c>
      <c r="M24" s="6">
        <v>-1014</v>
      </c>
      <c r="N24" s="1"/>
      <c r="O24" s="5" t="s">
        <v>158</v>
      </c>
      <c r="P24" s="4" t="s">
        <v>346</v>
      </c>
    </row>
    <row r="25" spans="1:16" ht="15.5" customHeight="1" x14ac:dyDescent="0.35">
      <c r="A25" s="4" t="s">
        <v>223</v>
      </c>
      <c r="B25" s="4" t="s">
        <v>38</v>
      </c>
      <c r="C25" s="5" t="s">
        <v>279</v>
      </c>
      <c r="D25" s="5" t="s">
        <v>212</v>
      </c>
      <c r="E25" s="6">
        <v>-1362</v>
      </c>
      <c r="F25" s="1"/>
      <c r="G25" s="5" t="s">
        <v>213</v>
      </c>
      <c r="H25" s="4" t="s">
        <v>280</v>
      </c>
      <c r="I25" s="4" t="s">
        <v>223</v>
      </c>
      <c r="J25" s="4" t="s">
        <v>52</v>
      </c>
      <c r="K25" s="5" t="s">
        <v>347</v>
      </c>
      <c r="L25" s="5" t="s">
        <v>348</v>
      </c>
      <c r="M25" s="6">
        <v>-1095</v>
      </c>
      <c r="N25" s="1"/>
      <c r="O25" s="5" t="s">
        <v>349</v>
      </c>
      <c r="P25" s="4" t="s">
        <v>350</v>
      </c>
    </row>
    <row r="26" spans="1:16" ht="15.5" customHeight="1" x14ac:dyDescent="0.35">
      <c r="A26" s="4" t="s">
        <v>78</v>
      </c>
      <c r="B26" s="4" t="s">
        <v>40</v>
      </c>
      <c r="C26" s="5" t="s">
        <v>281</v>
      </c>
      <c r="D26" s="5" t="s">
        <v>282</v>
      </c>
      <c r="E26" s="5" t="s">
        <v>283</v>
      </c>
      <c r="F26" s="1"/>
      <c r="G26" s="5" t="s">
        <v>147</v>
      </c>
      <c r="H26" s="4" t="s">
        <v>284</v>
      </c>
      <c r="I26" s="4" t="s">
        <v>78</v>
      </c>
      <c r="J26" s="4" t="s">
        <v>54</v>
      </c>
      <c r="K26" s="5" t="s">
        <v>351</v>
      </c>
      <c r="L26" s="5" t="s">
        <v>352</v>
      </c>
      <c r="M26" s="5" t="s">
        <v>353</v>
      </c>
      <c r="N26" s="1"/>
      <c r="O26" s="5" t="s">
        <v>71</v>
      </c>
      <c r="P26" s="4" t="s">
        <v>354</v>
      </c>
    </row>
    <row r="27" spans="1:16" ht="31" x14ac:dyDescent="0.35">
      <c r="A27" s="4" t="s">
        <v>80</v>
      </c>
      <c r="B27" s="4" t="s">
        <v>39</v>
      </c>
      <c r="C27" s="5" t="s">
        <v>136</v>
      </c>
      <c r="D27" s="5" t="s">
        <v>285</v>
      </c>
      <c r="E27" s="5" t="s">
        <v>286</v>
      </c>
      <c r="F27" s="1"/>
      <c r="G27" s="5" t="s">
        <v>145</v>
      </c>
      <c r="H27" s="4" t="s">
        <v>287</v>
      </c>
      <c r="I27" s="4" t="s">
        <v>80</v>
      </c>
      <c r="J27" s="4" t="s">
        <v>53</v>
      </c>
      <c r="K27" s="5" t="s">
        <v>355</v>
      </c>
      <c r="L27" s="5" t="s">
        <v>175</v>
      </c>
      <c r="M27" s="5" t="s">
        <v>356</v>
      </c>
      <c r="N27" s="1"/>
      <c r="O27" s="5" t="s">
        <v>156</v>
      </c>
      <c r="P27" s="4" t="s">
        <v>357</v>
      </c>
    </row>
    <row r="28" spans="1:16" x14ac:dyDescent="0.35">
      <c r="A28" t="s">
        <v>58</v>
      </c>
      <c r="B28">
        <v>67.344518230000006</v>
      </c>
      <c r="J28" t="s">
        <v>58</v>
      </c>
      <c r="K28">
        <v>67.890032360000006</v>
      </c>
    </row>
    <row r="29" spans="1:16" x14ac:dyDescent="0.35">
      <c r="A29" t="s">
        <v>59</v>
      </c>
      <c r="B29">
        <v>0.84728430700000001</v>
      </c>
      <c r="J29" t="s">
        <v>59</v>
      </c>
      <c r="K29">
        <v>0.80473049299999999</v>
      </c>
    </row>
    <row r="30" spans="1:16" x14ac:dyDescent="0.35">
      <c r="A30" t="s">
        <v>60</v>
      </c>
      <c r="B30">
        <v>8.9097833000000001E-2</v>
      </c>
      <c r="J30" t="s">
        <v>60</v>
      </c>
      <c r="K30">
        <v>8.9620676999999996E-2</v>
      </c>
    </row>
    <row r="31" spans="1:16" x14ac:dyDescent="0.35">
      <c r="A31" t="s">
        <v>61</v>
      </c>
      <c r="B31">
        <v>0.26861590600000002</v>
      </c>
      <c r="J31" t="s">
        <v>61</v>
      </c>
      <c r="K31">
        <v>0.29331066099999997</v>
      </c>
    </row>
  </sheetData>
  <mergeCells count="4">
    <mergeCell ref="A1:H1"/>
    <mergeCell ref="C2:H2"/>
    <mergeCell ref="I1:P1"/>
    <mergeCell ref="K2:P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D9E91-8639-420E-9706-59936370CABC}">
  <dimension ref="A1:P31"/>
  <sheetViews>
    <sheetView topLeftCell="A13" zoomScale="73" workbookViewId="0">
      <selection activeCell="J28" sqref="J28:K31"/>
    </sheetView>
  </sheetViews>
  <sheetFormatPr baseColWidth="10" defaultColWidth="35.26953125" defaultRowHeight="14.5" x14ac:dyDescent="0.35"/>
  <cols>
    <col min="1" max="1" width="11" customWidth="1"/>
    <col min="2" max="2" width="18.7265625" bestFit="1" customWidth="1"/>
    <col min="3" max="3" width="11.1796875" bestFit="1" customWidth="1"/>
    <col min="4" max="4" width="5.81640625" bestFit="1" customWidth="1"/>
    <col min="5" max="5" width="6.6328125" bestFit="1" customWidth="1"/>
    <col min="6" max="6" width="4.1796875" bestFit="1" customWidth="1"/>
    <col min="7" max="7" width="5.81640625" bestFit="1" customWidth="1"/>
    <col min="8" max="8" width="14.26953125" bestFit="1" customWidth="1"/>
    <col min="9" max="9" width="11" bestFit="1" customWidth="1"/>
    <col min="10" max="10" width="18.453125" bestFit="1" customWidth="1"/>
    <col min="11" max="11" width="11.81640625" bestFit="1" customWidth="1"/>
    <col min="12" max="12" width="6.90625" bestFit="1" customWidth="1"/>
    <col min="13" max="13" width="6.6328125" bestFit="1" customWidth="1"/>
    <col min="14" max="14" width="5.54296875" customWidth="1"/>
    <col min="15" max="15" width="5.81640625" bestFit="1" customWidth="1"/>
    <col min="16" max="16" width="15.81640625" bestFit="1" customWidth="1"/>
  </cols>
  <sheetData>
    <row r="1" spans="1:16" ht="15.5" customHeight="1" x14ac:dyDescent="0.35">
      <c r="A1" s="59" t="s">
        <v>0</v>
      </c>
      <c r="B1" s="59"/>
      <c r="C1" s="59"/>
      <c r="D1" s="59"/>
      <c r="E1" s="59"/>
      <c r="F1" s="59"/>
      <c r="G1" s="59"/>
      <c r="H1" s="59"/>
      <c r="I1" s="59" t="s">
        <v>0</v>
      </c>
      <c r="J1" s="59"/>
      <c r="K1" s="59"/>
      <c r="L1" s="59"/>
      <c r="M1" s="59"/>
      <c r="N1" s="59"/>
      <c r="O1" s="59"/>
      <c r="P1" s="59"/>
    </row>
    <row r="2" spans="1:16" ht="15" customHeight="1" x14ac:dyDescent="0.35">
      <c r="A2" s="1"/>
      <c r="B2" s="1"/>
      <c r="C2" s="60" t="s">
        <v>1</v>
      </c>
      <c r="D2" s="60"/>
      <c r="E2" s="60"/>
      <c r="F2" s="60"/>
      <c r="G2" s="60"/>
      <c r="H2" s="60"/>
      <c r="I2" s="1"/>
      <c r="J2" s="1"/>
      <c r="K2" s="60" t="s">
        <v>1</v>
      </c>
      <c r="L2" s="60"/>
      <c r="M2" s="60"/>
      <c r="N2" s="60"/>
      <c r="O2" s="60"/>
      <c r="P2" s="60"/>
    </row>
    <row r="3" spans="1:16" ht="15" customHeight="1" x14ac:dyDescent="0.35">
      <c r="A3" s="2" t="s">
        <v>2</v>
      </c>
      <c r="B3" s="2" t="s">
        <v>3</v>
      </c>
      <c r="C3" s="3" t="s">
        <v>4</v>
      </c>
      <c r="D3" s="3" t="s">
        <v>5</v>
      </c>
      <c r="E3" s="3" t="s">
        <v>6</v>
      </c>
      <c r="F3" s="2" t="s">
        <v>7</v>
      </c>
      <c r="G3" s="3" t="s">
        <v>8</v>
      </c>
      <c r="H3" s="2" t="s">
        <v>9</v>
      </c>
      <c r="I3" s="2" t="s">
        <v>2</v>
      </c>
      <c r="J3" s="2" t="s">
        <v>3</v>
      </c>
      <c r="K3" s="3" t="s">
        <v>4</v>
      </c>
      <c r="L3" s="3" t="s">
        <v>5</v>
      </c>
      <c r="M3" s="3" t="s">
        <v>6</v>
      </c>
      <c r="N3" s="2" t="s">
        <v>7</v>
      </c>
      <c r="O3" s="3" t="s">
        <v>8</v>
      </c>
      <c r="P3" s="2" t="s">
        <v>9</v>
      </c>
    </row>
    <row r="4" spans="1:16" ht="15.5" x14ac:dyDescent="0.35">
      <c r="A4" s="4" t="s">
        <v>10</v>
      </c>
      <c r="B4" s="4" t="s">
        <v>11</v>
      </c>
      <c r="C4" s="5" t="s">
        <v>138</v>
      </c>
      <c r="D4" s="5" t="s">
        <v>177</v>
      </c>
      <c r="E4" s="6">
        <v>3982</v>
      </c>
      <c r="F4" s="4" t="s">
        <v>13</v>
      </c>
      <c r="G4" s="5" t="s">
        <v>14</v>
      </c>
      <c r="H4" s="4" t="s">
        <v>381</v>
      </c>
      <c r="I4" s="4" t="s">
        <v>10</v>
      </c>
      <c r="J4" s="4" t="s">
        <v>43</v>
      </c>
      <c r="K4" s="5" t="s">
        <v>189</v>
      </c>
      <c r="L4" s="5" t="s">
        <v>368</v>
      </c>
      <c r="M4" s="5" t="s">
        <v>368</v>
      </c>
      <c r="N4" s="4"/>
      <c r="O4" s="5" t="s">
        <v>368</v>
      </c>
      <c r="P4" s="4" t="s">
        <v>369</v>
      </c>
    </row>
    <row r="5" spans="1:16" ht="15.5" x14ac:dyDescent="0.35">
      <c r="A5" s="4" t="s">
        <v>16</v>
      </c>
      <c r="B5" s="4" t="s">
        <v>11</v>
      </c>
      <c r="C5" s="5" t="s">
        <v>131</v>
      </c>
      <c r="D5" s="5" t="s">
        <v>65</v>
      </c>
      <c r="E5" s="5" t="s">
        <v>93</v>
      </c>
      <c r="F5" s="1"/>
      <c r="G5" s="5" t="s">
        <v>382</v>
      </c>
      <c r="H5" s="4" t="s">
        <v>383</v>
      </c>
      <c r="I5" s="4" t="s">
        <v>16</v>
      </c>
      <c r="J5" s="4" t="s">
        <v>43</v>
      </c>
      <c r="K5" s="5" t="s">
        <v>68</v>
      </c>
      <c r="L5" s="5" t="s">
        <v>87</v>
      </c>
      <c r="M5" s="6">
        <v>1668</v>
      </c>
      <c r="N5" s="1"/>
      <c r="O5" s="5" t="s">
        <v>241</v>
      </c>
      <c r="P5" s="4" t="s">
        <v>439</v>
      </c>
    </row>
    <row r="6" spans="1:16" ht="31" x14ac:dyDescent="0.35">
      <c r="A6" s="4" t="s">
        <v>15</v>
      </c>
      <c r="B6" s="4" t="s">
        <v>11</v>
      </c>
      <c r="C6" s="5" t="s">
        <v>149</v>
      </c>
      <c r="D6" s="5" t="s">
        <v>177</v>
      </c>
      <c r="E6" s="6">
        <v>4662</v>
      </c>
      <c r="F6" s="4" t="s">
        <v>13</v>
      </c>
      <c r="G6" s="5" t="s">
        <v>14</v>
      </c>
      <c r="H6" s="4" t="s">
        <v>384</v>
      </c>
      <c r="I6" s="4" t="s">
        <v>15</v>
      </c>
      <c r="J6" s="4" t="s">
        <v>43</v>
      </c>
      <c r="K6" s="5" t="s">
        <v>133</v>
      </c>
      <c r="L6" s="5" t="s">
        <v>230</v>
      </c>
      <c r="M6" s="6">
        <v>4929</v>
      </c>
      <c r="N6" s="4" t="s">
        <v>13</v>
      </c>
      <c r="O6" s="5" t="s">
        <v>14</v>
      </c>
      <c r="P6" s="4" t="s">
        <v>440</v>
      </c>
    </row>
    <row r="7" spans="1:16" ht="15.5" x14ac:dyDescent="0.35">
      <c r="A7" s="4" t="s">
        <v>18</v>
      </c>
      <c r="B7" s="4" t="s">
        <v>11</v>
      </c>
      <c r="C7" s="5" t="s">
        <v>14</v>
      </c>
      <c r="D7" s="5" t="s">
        <v>385</v>
      </c>
      <c r="E7" s="5" t="s">
        <v>117</v>
      </c>
      <c r="F7" s="1"/>
      <c r="G7" s="5" t="s">
        <v>377</v>
      </c>
      <c r="H7" s="4" t="s">
        <v>386</v>
      </c>
      <c r="I7" s="4" t="s">
        <v>18</v>
      </c>
      <c r="J7" s="4" t="s">
        <v>43</v>
      </c>
      <c r="K7" s="5" t="s">
        <v>441</v>
      </c>
      <c r="L7" s="5" t="s">
        <v>64</v>
      </c>
      <c r="M7" s="6">
        <v>-1562</v>
      </c>
      <c r="N7" s="1"/>
      <c r="O7" s="5" t="s">
        <v>378</v>
      </c>
      <c r="P7" s="4" t="s">
        <v>442</v>
      </c>
    </row>
    <row r="8" spans="1:16" ht="31" customHeight="1" x14ac:dyDescent="0.35">
      <c r="A8" s="4" t="s">
        <v>20</v>
      </c>
      <c r="B8" s="4" t="s">
        <v>11</v>
      </c>
      <c r="C8" s="5" t="s">
        <v>135</v>
      </c>
      <c r="D8" s="5" t="s">
        <v>267</v>
      </c>
      <c r="E8" s="6">
        <v>-1070</v>
      </c>
      <c r="F8" s="1"/>
      <c r="G8" s="5" t="s">
        <v>379</v>
      </c>
      <c r="H8" s="4" t="s">
        <v>387</v>
      </c>
      <c r="I8" s="4" t="s">
        <v>20</v>
      </c>
      <c r="J8" s="4" t="s">
        <v>43</v>
      </c>
      <c r="K8" s="5" t="s">
        <v>215</v>
      </c>
      <c r="L8" s="5" t="s">
        <v>385</v>
      </c>
      <c r="M8" s="5" t="s">
        <v>443</v>
      </c>
      <c r="N8" s="1"/>
      <c r="O8" s="5" t="s">
        <v>444</v>
      </c>
      <c r="P8" s="4" t="s">
        <v>445</v>
      </c>
    </row>
    <row r="9" spans="1:16" ht="15.5" x14ac:dyDescent="0.35">
      <c r="A9" s="4" t="s">
        <v>22</v>
      </c>
      <c r="B9" s="4" t="s">
        <v>11</v>
      </c>
      <c r="C9" s="5" t="s">
        <v>215</v>
      </c>
      <c r="D9" s="5" t="s">
        <v>27</v>
      </c>
      <c r="E9" s="5" t="s">
        <v>388</v>
      </c>
      <c r="F9" s="1"/>
      <c r="G9" s="5" t="s">
        <v>389</v>
      </c>
      <c r="H9" s="4" t="s">
        <v>390</v>
      </c>
      <c r="I9" s="4" t="s">
        <v>22</v>
      </c>
      <c r="J9" s="4" t="s">
        <v>43</v>
      </c>
      <c r="K9" s="5" t="s">
        <v>17</v>
      </c>
      <c r="L9" s="5" t="s">
        <v>267</v>
      </c>
      <c r="M9" s="5" t="s">
        <v>418</v>
      </c>
      <c r="N9" s="1"/>
      <c r="O9" s="5" t="s">
        <v>446</v>
      </c>
      <c r="P9" s="4" t="s">
        <v>447</v>
      </c>
    </row>
    <row r="10" spans="1:16" ht="15.5" x14ac:dyDescent="0.35">
      <c r="A10" s="4" t="s">
        <v>24</v>
      </c>
      <c r="B10" s="4" t="s">
        <v>11</v>
      </c>
      <c r="C10" s="5" t="s">
        <v>176</v>
      </c>
      <c r="D10" s="5" t="s">
        <v>267</v>
      </c>
      <c r="E10" s="6">
        <v>2688</v>
      </c>
      <c r="F10" s="4" t="s">
        <v>28</v>
      </c>
      <c r="G10" s="5" t="s">
        <v>89</v>
      </c>
      <c r="H10" s="4" t="s">
        <v>391</v>
      </c>
      <c r="I10" s="4" t="s">
        <v>24</v>
      </c>
      <c r="J10" s="4" t="s">
        <v>43</v>
      </c>
      <c r="K10" s="5" t="s">
        <v>305</v>
      </c>
      <c r="L10" s="5" t="s">
        <v>385</v>
      </c>
      <c r="M10" s="6">
        <v>1953</v>
      </c>
      <c r="N10" s="1"/>
      <c r="O10" s="5" t="s">
        <v>153</v>
      </c>
      <c r="P10" s="4" t="s">
        <v>448</v>
      </c>
    </row>
    <row r="11" spans="1:16" ht="31" customHeight="1" x14ac:dyDescent="0.35">
      <c r="A11" s="4" t="s">
        <v>10</v>
      </c>
      <c r="B11" s="4" t="s">
        <v>11</v>
      </c>
      <c r="C11" s="5" t="s">
        <v>392</v>
      </c>
      <c r="D11" s="5" t="s">
        <v>227</v>
      </c>
      <c r="E11" s="5" t="s">
        <v>393</v>
      </c>
      <c r="F11" s="1"/>
      <c r="G11" s="5" t="s">
        <v>394</v>
      </c>
      <c r="H11" s="4" t="s">
        <v>395</v>
      </c>
      <c r="I11" s="4" t="s">
        <v>10</v>
      </c>
      <c r="J11" s="4" t="s">
        <v>43</v>
      </c>
      <c r="K11" s="5" t="s">
        <v>79</v>
      </c>
      <c r="L11" s="5" t="s">
        <v>368</v>
      </c>
      <c r="M11" s="5" t="s">
        <v>368</v>
      </c>
      <c r="N11" s="4"/>
      <c r="O11" s="5" t="s">
        <v>368</v>
      </c>
      <c r="P11" s="4" t="s">
        <v>369</v>
      </c>
    </row>
    <row r="12" spans="1:16" ht="31" customHeight="1" x14ac:dyDescent="0.35">
      <c r="A12" s="4" t="s">
        <v>16</v>
      </c>
      <c r="B12" s="4" t="s">
        <v>11</v>
      </c>
      <c r="C12" s="5" t="s">
        <v>132</v>
      </c>
      <c r="D12" s="5" t="s">
        <v>64</v>
      </c>
      <c r="E12" s="5" t="s">
        <v>396</v>
      </c>
      <c r="F12" s="1"/>
      <c r="G12" s="5" t="s">
        <v>112</v>
      </c>
      <c r="H12" s="4" t="s">
        <v>397</v>
      </c>
      <c r="I12" s="4" t="s">
        <v>16</v>
      </c>
      <c r="J12" s="4" t="s">
        <v>43</v>
      </c>
      <c r="K12" s="5" t="s">
        <v>157</v>
      </c>
      <c r="L12" s="5" t="s">
        <v>368</v>
      </c>
      <c r="M12" s="5" t="s">
        <v>368</v>
      </c>
      <c r="N12" s="4"/>
      <c r="O12" s="5" t="s">
        <v>368</v>
      </c>
      <c r="P12" s="4" t="s">
        <v>369</v>
      </c>
    </row>
    <row r="13" spans="1:16" ht="31" customHeight="1" x14ac:dyDescent="0.35">
      <c r="A13" s="4" t="s">
        <v>15</v>
      </c>
      <c r="B13" s="4" t="s">
        <v>11</v>
      </c>
      <c r="C13" s="5" t="s">
        <v>398</v>
      </c>
      <c r="D13" s="5" t="s">
        <v>105</v>
      </c>
      <c r="E13" s="6">
        <v>2245</v>
      </c>
      <c r="F13" s="4" t="s">
        <v>19</v>
      </c>
      <c r="G13" s="5" t="s">
        <v>362</v>
      </c>
      <c r="H13" s="4" t="s">
        <v>399</v>
      </c>
      <c r="I13" s="4" t="s">
        <v>15</v>
      </c>
      <c r="J13" s="4" t="s">
        <v>43</v>
      </c>
      <c r="K13" s="5" t="s">
        <v>104</v>
      </c>
      <c r="L13" s="5" t="s">
        <v>368</v>
      </c>
      <c r="M13" s="5" t="s">
        <v>368</v>
      </c>
      <c r="N13" s="4"/>
      <c r="O13" s="5" t="s">
        <v>368</v>
      </c>
      <c r="P13" s="4" t="s">
        <v>369</v>
      </c>
    </row>
    <row r="14" spans="1:16" ht="31" customHeight="1" x14ac:dyDescent="0.35">
      <c r="A14" s="4" t="s">
        <v>188</v>
      </c>
      <c r="B14" s="4" t="s">
        <v>11</v>
      </c>
      <c r="C14" s="5" t="s">
        <v>70</v>
      </c>
      <c r="D14" s="5" t="s">
        <v>182</v>
      </c>
      <c r="E14" s="5" t="s">
        <v>400</v>
      </c>
      <c r="F14" s="1"/>
      <c r="G14" s="5" t="s">
        <v>401</v>
      </c>
      <c r="H14" s="4" t="s">
        <v>402</v>
      </c>
      <c r="I14" s="4" t="s">
        <v>188</v>
      </c>
      <c r="J14" s="4" t="s">
        <v>43</v>
      </c>
      <c r="K14" s="5" t="s">
        <v>449</v>
      </c>
      <c r="L14" s="5" t="s">
        <v>368</v>
      </c>
      <c r="M14" s="5" t="s">
        <v>368</v>
      </c>
      <c r="N14" s="4"/>
      <c r="O14" s="5" t="s">
        <v>368</v>
      </c>
      <c r="P14" s="4" t="s">
        <v>369</v>
      </c>
    </row>
    <row r="15" spans="1:16" ht="31" customHeight="1" x14ac:dyDescent="0.35">
      <c r="A15" s="4" t="s">
        <v>190</v>
      </c>
      <c r="B15" s="4" t="s">
        <v>11</v>
      </c>
      <c r="C15" s="5" t="s">
        <v>403</v>
      </c>
      <c r="D15" s="5" t="s">
        <v>404</v>
      </c>
      <c r="E15" s="6">
        <v>2088</v>
      </c>
      <c r="F15" s="4" t="s">
        <v>19</v>
      </c>
      <c r="G15" s="5" t="s">
        <v>184</v>
      </c>
      <c r="H15" s="4" t="s">
        <v>405</v>
      </c>
      <c r="I15" s="4" t="s">
        <v>190</v>
      </c>
      <c r="J15" s="4" t="s">
        <v>43</v>
      </c>
      <c r="K15" s="5" t="s">
        <v>450</v>
      </c>
      <c r="L15" s="5" t="s">
        <v>368</v>
      </c>
      <c r="M15" s="5" t="s">
        <v>368</v>
      </c>
      <c r="N15" s="4"/>
      <c r="O15" s="5" t="s">
        <v>368</v>
      </c>
      <c r="P15" s="4" t="s">
        <v>369</v>
      </c>
    </row>
    <row r="16" spans="1:16" ht="15.5" customHeight="1" x14ac:dyDescent="0.35">
      <c r="A16" s="4" t="s">
        <v>188</v>
      </c>
      <c r="B16" s="4" t="s">
        <v>10</v>
      </c>
      <c r="C16" s="5" t="s">
        <v>370</v>
      </c>
      <c r="D16" s="5" t="s">
        <v>120</v>
      </c>
      <c r="E16" s="5" t="s">
        <v>406</v>
      </c>
      <c r="F16" s="1"/>
      <c r="G16" s="5" t="s">
        <v>407</v>
      </c>
      <c r="H16" s="4" t="s">
        <v>408</v>
      </c>
      <c r="I16" s="4" t="s">
        <v>188</v>
      </c>
      <c r="J16" s="4" t="s">
        <v>10</v>
      </c>
      <c r="K16" s="5" t="s">
        <v>320</v>
      </c>
      <c r="L16" s="6">
        <v>1254</v>
      </c>
      <c r="M16" s="5" t="s">
        <v>451</v>
      </c>
      <c r="N16" s="1"/>
      <c r="O16" s="5" t="s">
        <v>414</v>
      </c>
      <c r="P16" s="4" t="s">
        <v>452</v>
      </c>
    </row>
    <row r="17" spans="1:16" ht="31" customHeight="1" x14ac:dyDescent="0.35">
      <c r="A17" s="4" t="s">
        <v>188</v>
      </c>
      <c r="B17" s="4" t="s">
        <v>15</v>
      </c>
      <c r="C17" s="5" t="s">
        <v>409</v>
      </c>
      <c r="D17" s="5" t="s">
        <v>338</v>
      </c>
      <c r="E17" s="6">
        <v>-2363</v>
      </c>
      <c r="F17" s="4" t="s">
        <v>19</v>
      </c>
      <c r="G17" s="5" t="s">
        <v>217</v>
      </c>
      <c r="H17" s="4" t="s">
        <v>410</v>
      </c>
      <c r="I17" s="4" t="s">
        <v>188</v>
      </c>
      <c r="J17" s="4" t="s">
        <v>15</v>
      </c>
      <c r="K17" s="5" t="s">
        <v>453</v>
      </c>
      <c r="L17" s="5" t="s">
        <v>454</v>
      </c>
      <c r="M17" s="6">
        <v>-2387</v>
      </c>
      <c r="N17" s="4" t="s">
        <v>19</v>
      </c>
      <c r="O17" s="5" t="s">
        <v>372</v>
      </c>
      <c r="P17" s="4" t="s">
        <v>455</v>
      </c>
    </row>
    <row r="18" spans="1:16" ht="15.5" x14ac:dyDescent="0.35">
      <c r="A18" s="4" t="s">
        <v>190</v>
      </c>
      <c r="B18" s="4" t="s">
        <v>16</v>
      </c>
      <c r="C18" s="5" t="s">
        <v>374</v>
      </c>
      <c r="D18" s="5" t="s">
        <v>411</v>
      </c>
      <c r="E18" s="6">
        <v>1584</v>
      </c>
      <c r="F18" s="1"/>
      <c r="G18" s="5" t="s">
        <v>358</v>
      </c>
      <c r="H18" s="4" t="s">
        <v>412</v>
      </c>
      <c r="I18" s="4" t="s">
        <v>190</v>
      </c>
      <c r="J18" s="4" t="s">
        <v>16</v>
      </c>
      <c r="K18" s="5" t="s">
        <v>367</v>
      </c>
      <c r="L18" s="5" t="s">
        <v>102</v>
      </c>
      <c r="M18" s="6">
        <v>1553</v>
      </c>
      <c r="N18" s="1"/>
      <c r="O18" s="5" t="s">
        <v>375</v>
      </c>
      <c r="P18" s="4" t="s">
        <v>456</v>
      </c>
    </row>
    <row r="19" spans="1:16" ht="15.5" customHeight="1" x14ac:dyDescent="0.35">
      <c r="A19" s="4" t="s">
        <v>190</v>
      </c>
      <c r="B19" s="4" t="s">
        <v>15</v>
      </c>
      <c r="C19" s="5" t="s">
        <v>167</v>
      </c>
      <c r="D19" s="5" t="s">
        <v>413</v>
      </c>
      <c r="E19" s="5" t="s">
        <v>414</v>
      </c>
      <c r="F19" s="1"/>
      <c r="G19" s="5" t="s">
        <v>415</v>
      </c>
      <c r="H19" s="4" t="s">
        <v>416</v>
      </c>
      <c r="I19" s="4" t="s">
        <v>190</v>
      </c>
      <c r="J19" s="4" t="s">
        <v>15</v>
      </c>
      <c r="K19" s="5" t="s">
        <v>218</v>
      </c>
      <c r="L19" s="5" t="s">
        <v>113</v>
      </c>
      <c r="M19" s="5" t="s">
        <v>457</v>
      </c>
      <c r="N19" s="1"/>
      <c r="O19" s="5" t="s">
        <v>458</v>
      </c>
      <c r="P19" s="4" t="s">
        <v>459</v>
      </c>
    </row>
    <row r="20" spans="1:16" ht="15.5" customHeight="1" x14ac:dyDescent="0.35">
      <c r="A20" s="4" t="s">
        <v>30</v>
      </c>
      <c r="B20" s="4" t="s">
        <v>31</v>
      </c>
      <c r="C20" s="5" t="s">
        <v>136</v>
      </c>
      <c r="D20" s="5" t="s">
        <v>371</v>
      </c>
      <c r="E20" s="5" t="s">
        <v>417</v>
      </c>
      <c r="F20" s="1"/>
      <c r="G20" s="5" t="s">
        <v>418</v>
      </c>
      <c r="H20" s="4" t="s">
        <v>419</v>
      </c>
      <c r="I20" s="4" t="s">
        <v>30</v>
      </c>
      <c r="J20" s="4" t="s">
        <v>47</v>
      </c>
      <c r="K20" s="5" t="s">
        <v>460</v>
      </c>
      <c r="L20" s="5" t="s">
        <v>255</v>
      </c>
      <c r="M20" s="5" t="s">
        <v>193</v>
      </c>
      <c r="N20" s="1"/>
      <c r="O20" s="5" t="s">
        <v>194</v>
      </c>
      <c r="P20" s="4" t="s">
        <v>461</v>
      </c>
    </row>
    <row r="21" spans="1:16" ht="15.5" customHeight="1" x14ac:dyDescent="0.35">
      <c r="A21" s="4" t="s">
        <v>222</v>
      </c>
      <c r="B21" s="4" t="s">
        <v>32</v>
      </c>
      <c r="C21" s="5" t="s">
        <v>420</v>
      </c>
      <c r="D21" s="5" t="s">
        <v>23</v>
      </c>
      <c r="E21" s="6">
        <v>-2063</v>
      </c>
      <c r="F21" s="4" t="s">
        <v>19</v>
      </c>
      <c r="G21" s="5" t="s">
        <v>185</v>
      </c>
      <c r="H21" s="4" t="s">
        <v>421</v>
      </c>
      <c r="I21" s="4" t="s">
        <v>222</v>
      </c>
      <c r="J21" s="4" t="s">
        <v>48</v>
      </c>
      <c r="K21" s="5" t="s">
        <v>363</v>
      </c>
      <c r="L21" s="5" t="s">
        <v>44</v>
      </c>
      <c r="M21" s="6">
        <v>-2093</v>
      </c>
      <c r="N21" s="4" t="s">
        <v>19</v>
      </c>
      <c r="O21" s="5" t="s">
        <v>67</v>
      </c>
      <c r="P21" s="4" t="s">
        <v>462</v>
      </c>
    </row>
    <row r="22" spans="1:16" ht="15.5" customHeight="1" x14ac:dyDescent="0.35">
      <c r="A22" s="4" t="s">
        <v>74</v>
      </c>
      <c r="B22" s="4" t="s">
        <v>34</v>
      </c>
      <c r="C22" s="5" t="s">
        <v>35</v>
      </c>
      <c r="D22" s="5" t="s">
        <v>360</v>
      </c>
      <c r="E22" s="5" t="s">
        <v>392</v>
      </c>
      <c r="F22" s="1"/>
      <c r="G22" s="5" t="s">
        <v>382</v>
      </c>
      <c r="H22" s="4" t="s">
        <v>422</v>
      </c>
      <c r="I22" s="4" t="s">
        <v>74</v>
      </c>
      <c r="J22" s="4" t="s">
        <v>50</v>
      </c>
      <c r="K22" s="5" t="s">
        <v>45</v>
      </c>
      <c r="L22" s="5" t="s">
        <v>143</v>
      </c>
      <c r="M22" s="6">
        <v>1120</v>
      </c>
      <c r="N22" s="1"/>
      <c r="O22" s="5" t="s">
        <v>413</v>
      </c>
      <c r="P22" s="4" t="s">
        <v>463</v>
      </c>
    </row>
    <row r="23" spans="1:16" ht="15.5" customHeight="1" x14ac:dyDescent="0.35">
      <c r="A23" s="4" t="s">
        <v>75</v>
      </c>
      <c r="B23" s="4" t="s">
        <v>33</v>
      </c>
      <c r="C23" s="5" t="s">
        <v>228</v>
      </c>
      <c r="D23" s="5" t="s">
        <v>423</v>
      </c>
      <c r="E23" s="5" t="s">
        <v>424</v>
      </c>
      <c r="F23" s="1"/>
      <c r="G23" s="5" t="s">
        <v>425</v>
      </c>
      <c r="H23" s="4" t="s">
        <v>426</v>
      </c>
      <c r="I23" s="4" t="s">
        <v>75</v>
      </c>
      <c r="J23" s="4" t="s">
        <v>49</v>
      </c>
      <c r="K23" s="5" t="s">
        <v>244</v>
      </c>
      <c r="L23" s="5" t="s">
        <v>184</v>
      </c>
      <c r="M23" s="5" t="s">
        <v>214</v>
      </c>
      <c r="N23" s="1"/>
      <c r="O23" s="5" t="s">
        <v>464</v>
      </c>
      <c r="P23" s="4" t="s">
        <v>465</v>
      </c>
    </row>
    <row r="24" spans="1:16" ht="15.5" customHeight="1" x14ac:dyDescent="0.35">
      <c r="A24" s="4" t="s">
        <v>36</v>
      </c>
      <c r="B24" s="4" t="s">
        <v>37</v>
      </c>
      <c r="C24" s="5" t="s">
        <v>427</v>
      </c>
      <c r="D24" s="5" t="s">
        <v>104</v>
      </c>
      <c r="E24" s="5" t="s">
        <v>373</v>
      </c>
      <c r="F24" s="1"/>
      <c r="G24" s="5" t="s">
        <v>428</v>
      </c>
      <c r="H24" s="4" t="s">
        <v>429</v>
      </c>
      <c r="I24" s="4" t="s">
        <v>36</v>
      </c>
      <c r="J24" s="4" t="s">
        <v>51</v>
      </c>
      <c r="K24" s="5" t="s">
        <v>466</v>
      </c>
      <c r="L24" s="5" t="s">
        <v>368</v>
      </c>
      <c r="M24" s="5" t="s">
        <v>368</v>
      </c>
      <c r="N24" s="4"/>
      <c r="O24" s="5" t="s">
        <v>368</v>
      </c>
      <c r="P24" s="4" t="s">
        <v>369</v>
      </c>
    </row>
    <row r="25" spans="1:16" ht="15.5" customHeight="1" x14ac:dyDescent="0.35">
      <c r="A25" s="4" t="s">
        <v>223</v>
      </c>
      <c r="B25" s="4" t="s">
        <v>38</v>
      </c>
      <c r="C25" s="5" t="s">
        <v>171</v>
      </c>
      <c r="D25" s="5" t="s">
        <v>430</v>
      </c>
      <c r="E25" s="5" t="s">
        <v>431</v>
      </c>
      <c r="F25" s="1"/>
      <c r="G25" s="5" t="s">
        <v>432</v>
      </c>
      <c r="H25" s="4" t="s">
        <v>433</v>
      </c>
      <c r="I25" s="4" t="s">
        <v>223</v>
      </c>
      <c r="J25" s="4" t="s">
        <v>52</v>
      </c>
      <c r="K25" s="5" t="s">
        <v>467</v>
      </c>
      <c r="L25" s="5" t="s">
        <v>368</v>
      </c>
      <c r="M25" s="5" t="s">
        <v>368</v>
      </c>
      <c r="N25" s="4"/>
      <c r="O25" s="5" t="s">
        <v>368</v>
      </c>
      <c r="P25" s="4" t="s">
        <v>369</v>
      </c>
    </row>
    <row r="26" spans="1:16" ht="15.5" customHeight="1" x14ac:dyDescent="0.35">
      <c r="A26" s="4" t="s">
        <v>78</v>
      </c>
      <c r="B26" s="4" t="s">
        <v>40</v>
      </c>
      <c r="C26" s="5" t="s">
        <v>434</v>
      </c>
      <c r="D26" s="5" t="s">
        <v>435</v>
      </c>
      <c r="E26" s="6">
        <v>2148</v>
      </c>
      <c r="F26" s="4" t="s">
        <v>19</v>
      </c>
      <c r="G26" s="5" t="s">
        <v>199</v>
      </c>
      <c r="H26" s="4" t="s">
        <v>436</v>
      </c>
      <c r="I26" s="4" t="s">
        <v>78</v>
      </c>
      <c r="J26" s="4" t="s">
        <v>54</v>
      </c>
      <c r="K26" s="5" t="s">
        <v>468</v>
      </c>
      <c r="L26" s="5" t="s">
        <v>368</v>
      </c>
      <c r="M26" s="5" t="s">
        <v>368</v>
      </c>
      <c r="N26" s="4"/>
      <c r="O26" s="5" t="s">
        <v>368</v>
      </c>
      <c r="P26" s="4" t="s">
        <v>369</v>
      </c>
    </row>
    <row r="27" spans="1:16" ht="15.5" x14ac:dyDescent="0.35">
      <c r="A27" s="4" t="s">
        <v>80</v>
      </c>
      <c r="B27" s="4" t="s">
        <v>39</v>
      </c>
      <c r="C27" s="5" t="s">
        <v>437</v>
      </c>
      <c r="D27" s="5" t="s">
        <v>102</v>
      </c>
      <c r="E27" s="6">
        <v>2271</v>
      </c>
      <c r="F27" s="4" t="s">
        <v>19</v>
      </c>
      <c r="G27" s="5" t="s">
        <v>29</v>
      </c>
      <c r="H27" s="4" t="s">
        <v>438</v>
      </c>
      <c r="I27" s="4" t="s">
        <v>80</v>
      </c>
      <c r="J27" s="4" t="s">
        <v>53</v>
      </c>
      <c r="K27" s="5" t="s">
        <v>469</v>
      </c>
      <c r="L27" s="5" t="s">
        <v>368</v>
      </c>
      <c r="M27" s="5" t="s">
        <v>368</v>
      </c>
      <c r="N27" s="4"/>
      <c r="O27" s="5" t="s">
        <v>368</v>
      </c>
      <c r="P27" s="4" t="s">
        <v>369</v>
      </c>
    </row>
    <row r="28" spans="1:16" x14ac:dyDescent="0.35">
      <c r="A28" t="s">
        <v>58</v>
      </c>
      <c r="B28">
        <v>47.460794589999999</v>
      </c>
      <c r="J28" t="s">
        <v>58</v>
      </c>
      <c r="K28">
        <v>44.242691970000003</v>
      </c>
    </row>
    <row r="29" spans="1:16" x14ac:dyDescent="0.35">
      <c r="A29" t="s">
        <v>59</v>
      </c>
      <c r="B29">
        <v>0.85091010600000005</v>
      </c>
      <c r="J29" t="s">
        <v>59</v>
      </c>
      <c r="K29">
        <v>0.84612399299999996</v>
      </c>
    </row>
    <row r="30" spans="1:16" x14ac:dyDescent="0.35">
      <c r="A30" t="s">
        <v>60</v>
      </c>
      <c r="B30">
        <v>8.7653623E-2</v>
      </c>
      <c r="J30" t="s">
        <v>60</v>
      </c>
      <c r="K30">
        <v>8.2150770999999997E-2</v>
      </c>
    </row>
    <row r="31" spans="1:16" x14ac:dyDescent="0.35">
      <c r="A31" t="s">
        <v>61</v>
      </c>
      <c r="B31">
        <v>0.283228068</v>
      </c>
      <c r="J31" t="s">
        <v>61</v>
      </c>
      <c r="K31">
        <v>0.26489533300000001</v>
      </c>
    </row>
  </sheetData>
  <mergeCells count="4">
    <mergeCell ref="A1:H1"/>
    <mergeCell ref="C2:H2"/>
    <mergeCell ref="I1:P1"/>
    <mergeCell ref="K2:P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97039-B944-43C2-BDCC-58966895E6E9}">
  <dimension ref="A1:P31"/>
  <sheetViews>
    <sheetView topLeftCell="A17" workbookViewId="0">
      <selection activeCell="J28" sqref="J28:K31"/>
    </sheetView>
  </sheetViews>
  <sheetFormatPr baseColWidth="10" defaultColWidth="19.453125" defaultRowHeight="14.5" x14ac:dyDescent="0.35"/>
  <cols>
    <col min="1" max="1" width="11" bestFit="1" customWidth="1"/>
    <col min="2" max="2" width="18.7265625" bestFit="1" customWidth="1"/>
    <col min="3" max="3" width="11.1796875" bestFit="1" customWidth="1"/>
    <col min="4" max="4" width="5.7265625" bestFit="1" customWidth="1"/>
    <col min="5" max="5" width="6.453125" bestFit="1" customWidth="1"/>
    <col min="6" max="6" width="4.08984375" bestFit="1" customWidth="1"/>
    <col min="7" max="7" width="5.7265625" bestFit="1" customWidth="1"/>
    <col min="8" max="8" width="13.1796875" bestFit="1" customWidth="1"/>
    <col min="9" max="9" width="11" bestFit="1" customWidth="1"/>
    <col min="10" max="10" width="18.453125" bestFit="1" customWidth="1"/>
    <col min="11" max="11" width="11.1796875" bestFit="1" customWidth="1"/>
    <col min="12" max="12" width="5.7265625" bestFit="1" customWidth="1"/>
    <col min="13" max="13" width="6.453125" bestFit="1" customWidth="1"/>
    <col min="14" max="14" width="4.08984375" bestFit="1" customWidth="1"/>
    <col min="15" max="15" width="5.7265625" bestFit="1" customWidth="1"/>
    <col min="16" max="16" width="13.1796875" bestFit="1" customWidth="1"/>
  </cols>
  <sheetData>
    <row r="1" spans="1:16" ht="15.5" customHeight="1" x14ac:dyDescent="0.35">
      <c r="A1" s="59" t="s">
        <v>0</v>
      </c>
      <c r="B1" s="59"/>
      <c r="C1" s="59"/>
      <c r="D1" s="59"/>
      <c r="E1" s="59"/>
      <c r="F1" s="59"/>
      <c r="G1" s="59"/>
      <c r="H1" s="59"/>
      <c r="I1" s="59" t="s">
        <v>0</v>
      </c>
      <c r="J1" s="59"/>
      <c r="K1" s="59"/>
      <c r="L1" s="59"/>
      <c r="M1" s="59"/>
      <c r="N1" s="59"/>
      <c r="O1" s="59"/>
      <c r="P1" s="59"/>
    </row>
    <row r="2" spans="1:16" ht="15" customHeight="1" x14ac:dyDescent="0.35">
      <c r="A2" s="1"/>
      <c r="B2" s="1"/>
      <c r="C2" s="60" t="s">
        <v>1</v>
      </c>
      <c r="D2" s="60"/>
      <c r="E2" s="60"/>
      <c r="F2" s="60"/>
      <c r="G2" s="60"/>
      <c r="H2" s="60"/>
      <c r="I2" s="1"/>
      <c r="J2" s="1"/>
      <c r="K2" s="60" t="s">
        <v>1</v>
      </c>
      <c r="L2" s="60"/>
      <c r="M2" s="60"/>
      <c r="N2" s="60"/>
      <c r="O2" s="60"/>
      <c r="P2" s="60"/>
    </row>
    <row r="3" spans="1:16" ht="15" customHeight="1" x14ac:dyDescent="0.35">
      <c r="A3" s="2" t="s">
        <v>2</v>
      </c>
      <c r="B3" s="2" t="s">
        <v>3</v>
      </c>
      <c r="C3" s="3" t="s">
        <v>4</v>
      </c>
      <c r="D3" s="3" t="s">
        <v>5</v>
      </c>
      <c r="E3" s="3" t="s">
        <v>6</v>
      </c>
      <c r="F3" s="2" t="s">
        <v>7</v>
      </c>
      <c r="G3" s="3" t="s">
        <v>8</v>
      </c>
      <c r="H3" s="2" t="s">
        <v>9</v>
      </c>
      <c r="I3" s="2" t="s">
        <v>2</v>
      </c>
      <c r="J3" s="2" t="s">
        <v>3</v>
      </c>
      <c r="K3" s="3" t="s">
        <v>4</v>
      </c>
      <c r="L3" s="3" t="s">
        <v>5</v>
      </c>
      <c r="M3" s="3" t="s">
        <v>6</v>
      </c>
      <c r="N3" s="2" t="s">
        <v>7</v>
      </c>
      <c r="O3" s="3" t="s">
        <v>8</v>
      </c>
      <c r="P3" s="2" t="s">
        <v>9</v>
      </c>
    </row>
    <row r="4" spans="1:16" ht="15.5" customHeight="1" x14ac:dyDescent="0.35">
      <c r="A4" s="4" t="s">
        <v>10</v>
      </c>
      <c r="B4" s="4" t="s">
        <v>11</v>
      </c>
      <c r="C4" s="5" t="s">
        <v>470</v>
      </c>
      <c r="D4" s="5" t="s">
        <v>88</v>
      </c>
      <c r="E4" s="5" t="s">
        <v>90</v>
      </c>
      <c r="F4" s="1"/>
      <c r="G4" s="5" t="s">
        <v>471</v>
      </c>
      <c r="H4" s="4" t="s">
        <v>472</v>
      </c>
      <c r="I4" s="4" t="s">
        <v>10</v>
      </c>
      <c r="J4" s="4" t="s">
        <v>43</v>
      </c>
      <c r="K4" s="5" t="s">
        <v>146</v>
      </c>
      <c r="L4" s="5" t="s">
        <v>152</v>
      </c>
      <c r="M4" s="6">
        <v>2406</v>
      </c>
      <c r="N4" s="4" t="s">
        <v>19</v>
      </c>
      <c r="O4" s="5" t="s">
        <v>168</v>
      </c>
      <c r="P4" s="4" t="s">
        <v>538</v>
      </c>
    </row>
    <row r="5" spans="1:16" ht="15.5" x14ac:dyDescent="0.35">
      <c r="A5" s="4" t="s">
        <v>16</v>
      </c>
      <c r="B5" s="4" t="s">
        <v>11</v>
      </c>
      <c r="C5" s="5" t="s">
        <v>473</v>
      </c>
      <c r="D5" s="5" t="s">
        <v>128</v>
      </c>
      <c r="E5" s="6">
        <v>3229</v>
      </c>
      <c r="F5" s="4" t="s">
        <v>28</v>
      </c>
      <c r="G5" s="5" t="s">
        <v>110</v>
      </c>
      <c r="H5" s="4" t="s">
        <v>474</v>
      </c>
      <c r="I5" s="4" t="s">
        <v>16</v>
      </c>
      <c r="J5" s="4" t="s">
        <v>43</v>
      </c>
      <c r="K5" s="5" t="s">
        <v>167</v>
      </c>
      <c r="L5" s="5" t="s">
        <v>119</v>
      </c>
      <c r="M5" s="6">
        <v>1885</v>
      </c>
      <c r="N5" s="1"/>
      <c r="O5" s="5" t="s">
        <v>203</v>
      </c>
      <c r="P5" s="4" t="s">
        <v>539</v>
      </c>
    </row>
    <row r="6" spans="1:16" ht="15.5" x14ac:dyDescent="0.35">
      <c r="A6" s="4" t="s">
        <v>15</v>
      </c>
      <c r="B6" s="4" t="s">
        <v>11</v>
      </c>
      <c r="C6" s="5" t="s">
        <v>475</v>
      </c>
      <c r="D6" s="5" t="s">
        <v>476</v>
      </c>
      <c r="E6" s="6">
        <v>2496</v>
      </c>
      <c r="F6" s="4" t="s">
        <v>19</v>
      </c>
      <c r="G6" s="5" t="s">
        <v>132</v>
      </c>
      <c r="H6" s="4" t="s">
        <v>477</v>
      </c>
      <c r="I6" s="4" t="s">
        <v>15</v>
      </c>
      <c r="J6" s="4" t="s">
        <v>43</v>
      </c>
      <c r="K6" s="5" t="s">
        <v>503</v>
      </c>
      <c r="L6" s="5" t="s">
        <v>46</v>
      </c>
      <c r="M6" s="6">
        <v>3766</v>
      </c>
      <c r="N6" s="4" t="s">
        <v>13</v>
      </c>
      <c r="O6" s="5" t="s">
        <v>14</v>
      </c>
      <c r="P6" s="4" t="s">
        <v>540</v>
      </c>
    </row>
    <row r="7" spans="1:16" ht="15.5" customHeight="1" x14ac:dyDescent="0.35">
      <c r="A7" s="4" t="s">
        <v>18</v>
      </c>
      <c r="B7" s="4" t="s">
        <v>11</v>
      </c>
      <c r="C7" s="5" t="s">
        <v>359</v>
      </c>
      <c r="D7" s="5" t="s">
        <v>476</v>
      </c>
      <c r="E7" s="6">
        <v>2163</v>
      </c>
      <c r="F7" s="4" t="s">
        <v>19</v>
      </c>
      <c r="G7" s="5" t="s">
        <v>360</v>
      </c>
      <c r="H7" s="4" t="s">
        <v>478</v>
      </c>
      <c r="I7" s="4" t="s">
        <v>18</v>
      </c>
      <c r="J7" s="4" t="s">
        <v>43</v>
      </c>
      <c r="K7" s="5" t="s">
        <v>541</v>
      </c>
      <c r="L7" s="5" t="s">
        <v>152</v>
      </c>
      <c r="M7" s="5" t="s">
        <v>152</v>
      </c>
      <c r="N7" s="1"/>
      <c r="O7" s="5" t="s">
        <v>366</v>
      </c>
      <c r="P7" s="4" t="s">
        <v>542</v>
      </c>
    </row>
    <row r="8" spans="1:16" ht="15.5" customHeight="1" x14ac:dyDescent="0.35">
      <c r="A8" s="4" t="s">
        <v>20</v>
      </c>
      <c r="B8" s="4" t="s">
        <v>11</v>
      </c>
      <c r="C8" s="5" t="s">
        <v>479</v>
      </c>
      <c r="D8" s="5" t="s">
        <v>21</v>
      </c>
      <c r="E8" s="5" t="s">
        <v>44</v>
      </c>
      <c r="F8" s="1"/>
      <c r="G8" s="5" t="s">
        <v>480</v>
      </c>
      <c r="H8" s="4" t="s">
        <v>481</v>
      </c>
      <c r="I8" s="4" t="s">
        <v>20</v>
      </c>
      <c r="J8" s="4" t="s">
        <v>43</v>
      </c>
      <c r="K8" s="5" t="s">
        <v>543</v>
      </c>
      <c r="L8" s="5" t="s">
        <v>151</v>
      </c>
      <c r="M8" s="5" t="s">
        <v>544</v>
      </c>
      <c r="N8" s="1"/>
      <c r="O8" s="5" t="s">
        <v>95</v>
      </c>
      <c r="P8" s="4" t="s">
        <v>545</v>
      </c>
    </row>
    <row r="9" spans="1:16" ht="15.5" customHeight="1" x14ac:dyDescent="0.35">
      <c r="A9" s="4" t="s">
        <v>22</v>
      </c>
      <c r="B9" s="4" t="s">
        <v>11</v>
      </c>
      <c r="C9" s="5" t="s">
        <v>482</v>
      </c>
      <c r="D9" s="5" t="s">
        <v>170</v>
      </c>
      <c r="E9" s="5" t="s">
        <v>286</v>
      </c>
      <c r="F9" s="1"/>
      <c r="G9" s="5" t="s">
        <v>111</v>
      </c>
      <c r="H9" s="4" t="s">
        <v>483</v>
      </c>
      <c r="I9" s="4" t="s">
        <v>22</v>
      </c>
      <c r="J9" s="4" t="s">
        <v>43</v>
      </c>
      <c r="K9" s="5" t="s">
        <v>496</v>
      </c>
      <c r="L9" s="5" t="s">
        <v>152</v>
      </c>
      <c r="M9" s="6">
        <v>-1078</v>
      </c>
      <c r="N9" s="1"/>
      <c r="O9" s="5" t="s">
        <v>122</v>
      </c>
      <c r="P9" s="4" t="s">
        <v>546</v>
      </c>
    </row>
    <row r="10" spans="1:16" ht="15.5" customHeight="1" x14ac:dyDescent="0.35">
      <c r="A10" s="4" t="s">
        <v>24</v>
      </c>
      <c r="B10" s="4" t="s">
        <v>11</v>
      </c>
      <c r="C10" s="5" t="s">
        <v>484</v>
      </c>
      <c r="D10" s="5" t="s">
        <v>170</v>
      </c>
      <c r="E10" s="6">
        <v>2053</v>
      </c>
      <c r="F10" s="4" t="s">
        <v>19</v>
      </c>
      <c r="G10" s="5" t="s">
        <v>25</v>
      </c>
      <c r="H10" s="4" t="s">
        <v>485</v>
      </c>
      <c r="I10" s="4" t="s">
        <v>24</v>
      </c>
      <c r="J10" s="4" t="s">
        <v>43</v>
      </c>
      <c r="K10" s="5" t="s">
        <v>77</v>
      </c>
      <c r="L10" s="5" t="s">
        <v>152</v>
      </c>
      <c r="M10" s="6">
        <v>1445</v>
      </c>
      <c r="N10" s="1"/>
      <c r="O10" s="5" t="s">
        <v>140</v>
      </c>
      <c r="P10" s="4" t="s">
        <v>547</v>
      </c>
    </row>
    <row r="11" spans="1:16" ht="15.5" customHeight="1" x14ac:dyDescent="0.35">
      <c r="A11" s="4" t="s">
        <v>10</v>
      </c>
      <c r="B11" s="4" t="s">
        <v>11</v>
      </c>
      <c r="C11" s="5" t="s">
        <v>361</v>
      </c>
      <c r="D11" s="5" t="s">
        <v>265</v>
      </c>
      <c r="E11" s="5" t="s">
        <v>90</v>
      </c>
      <c r="F11" s="1"/>
      <c r="G11" s="5" t="s">
        <v>471</v>
      </c>
      <c r="H11" s="4" t="s">
        <v>486</v>
      </c>
      <c r="I11" s="4" t="s">
        <v>10</v>
      </c>
      <c r="J11" s="4" t="s">
        <v>43</v>
      </c>
      <c r="K11" s="5" t="s">
        <v>446</v>
      </c>
      <c r="L11" s="5" t="s">
        <v>548</v>
      </c>
      <c r="M11" s="6">
        <v>1280</v>
      </c>
      <c r="N11" s="1"/>
      <c r="O11" s="5" t="s">
        <v>549</v>
      </c>
      <c r="P11" s="4" t="s">
        <v>550</v>
      </c>
    </row>
    <row r="12" spans="1:16" ht="31" x14ac:dyDescent="0.35">
      <c r="A12" s="4" t="s">
        <v>16</v>
      </c>
      <c r="B12" s="4" t="s">
        <v>11</v>
      </c>
      <c r="C12" s="5" t="s">
        <v>487</v>
      </c>
      <c r="D12" s="6">
        <v>1945</v>
      </c>
      <c r="E12" s="5" t="s">
        <v>488</v>
      </c>
      <c r="F12" s="1"/>
      <c r="G12" s="5" t="s">
        <v>489</v>
      </c>
      <c r="H12" s="4" t="s">
        <v>490</v>
      </c>
      <c r="I12" s="4" t="s">
        <v>16</v>
      </c>
      <c r="J12" s="4" t="s">
        <v>43</v>
      </c>
      <c r="K12" s="5" t="s">
        <v>380</v>
      </c>
      <c r="L12" s="5" t="s">
        <v>551</v>
      </c>
      <c r="M12" s="5" t="s">
        <v>552</v>
      </c>
      <c r="N12" s="1"/>
      <c r="O12" s="5" t="s">
        <v>553</v>
      </c>
      <c r="P12" s="4" t="s">
        <v>554</v>
      </c>
    </row>
    <row r="13" spans="1:16" ht="15.5" customHeight="1" x14ac:dyDescent="0.35">
      <c r="A13" s="4" t="s">
        <v>15</v>
      </c>
      <c r="B13" s="4" t="s">
        <v>11</v>
      </c>
      <c r="C13" s="5" t="s">
        <v>491</v>
      </c>
      <c r="D13" s="6">
        <v>1195</v>
      </c>
      <c r="E13" s="5" t="s">
        <v>492</v>
      </c>
      <c r="F13" s="1"/>
      <c r="G13" s="5" t="s">
        <v>407</v>
      </c>
      <c r="H13" s="4" t="s">
        <v>493</v>
      </c>
      <c r="I13" s="4" t="s">
        <v>15</v>
      </c>
      <c r="J13" s="4" t="s">
        <v>43</v>
      </c>
      <c r="K13" s="5" t="s">
        <v>148</v>
      </c>
      <c r="L13" s="5" t="s">
        <v>555</v>
      </c>
      <c r="M13" s="5" t="s">
        <v>142</v>
      </c>
      <c r="N13" s="1"/>
      <c r="O13" s="5" t="s">
        <v>295</v>
      </c>
      <c r="P13" s="4" t="s">
        <v>556</v>
      </c>
    </row>
    <row r="14" spans="1:16" ht="15.5" customHeight="1" x14ac:dyDescent="0.35">
      <c r="A14" s="4" t="s">
        <v>188</v>
      </c>
      <c r="B14" s="4" t="s">
        <v>11</v>
      </c>
      <c r="C14" s="5" t="s">
        <v>494</v>
      </c>
      <c r="D14" s="5" t="s">
        <v>495</v>
      </c>
      <c r="E14" s="5" t="s">
        <v>496</v>
      </c>
      <c r="F14" s="1"/>
      <c r="G14" s="5" t="s">
        <v>497</v>
      </c>
      <c r="H14" s="4" t="s">
        <v>498</v>
      </c>
      <c r="I14" s="4" t="s">
        <v>188</v>
      </c>
      <c r="J14" s="4" t="s">
        <v>43</v>
      </c>
      <c r="K14" s="5" t="s">
        <v>174</v>
      </c>
      <c r="L14" s="5" t="s">
        <v>376</v>
      </c>
      <c r="M14" s="5" t="s">
        <v>557</v>
      </c>
      <c r="N14" s="1"/>
      <c r="O14" s="5" t="s">
        <v>558</v>
      </c>
      <c r="P14" s="4" t="s">
        <v>559</v>
      </c>
    </row>
    <row r="15" spans="1:16" ht="15.5" customHeight="1" x14ac:dyDescent="0.35">
      <c r="A15" s="4" t="s">
        <v>190</v>
      </c>
      <c r="B15" s="4" t="s">
        <v>11</v>
      </c>
      <c r="C15" s="5" t="s">
        <v>499</v>
      </c>
      <c r="D15" s="6">
        <v>1135</v>
      </c>
      <c r="E15" s="5" t="s">
        <v>500</v>
      </c>
      <c r="F15" s="1"/>
      <c r="G15" s="5" t="s">
        <v>501</v>
      </c>
      <c r="H15" s="4" t="s">
        <v>502</v>
      </c>
      <c r="I15" s="4" t="s">
        <v>190</v>
      </c>
      <c r="J15" s="4" t="s">
        <v>43</v>
      </c>
      <c r="K15" s="5" t="s">
        <v>560</v>
      </c>
      <c r="L15" s="5" t="s">
        <v>561</v>
      </c>
      <c r="M15" s="6">
        <v>1187</v>
      </c>
      <c r="N15" s="1"/>
      <c r="O15" s="5" t="s">
        <v>562</v>
      </c>
      <c r="P15" s="4" t="s">
        <v>563</v>
      </c>
    </row>
    <row r="16" spans="1:16" ht="15.5" customHeight="1" x14ac:dyDescent="0.35">
      <c r="A16" s="4" t="s">
        <v>188</v>
      </c>
      <c r="B16" s="4" t="s">
        <v>10</v>
      </c>
      <c r="C16" s="5" t="s">
        <v>503</v>
      </c>
      <c r="D16" s="5" t="s">
        <v>364</v>
      </c>
      <c r="E16" s="6">
        <v>1608</v>
      </c>
      <c r="F16" s="1"/>
      <c r="G16" s="5" t="s">
        <v>155</v>
      </c>
      <c r="H16" s="4" t="s">
        <v>504</v>
      </c>
      <c r="I16" s="4" t="s">
        <v>188</v>
      </c>
      <c r="J16" s="4" t="s">
        <v>10</v>
      </c>
      <c r="K16" s="5" t="s">
        <v>564</v>
      </c>
      <c r="L16" s="5" t="s">
        <v>303</v>
      </c>
      <c r="M16" s="6">
        <v>1637</v>
      </c>
      <c r="N16" s="1"/>
      <c r="O16" s="5" t="s">
        <v>21</v>
      </c>
      <c r="P16" s="4" t="s">
        <v>565</v>
      </c>
    </row>
    <row r="17" spans="1:16" ht="15.5" customHeight="1" x14ac:dyDescent="0.35">
      <c r="A17" s="4" t="s">
        <v>188</v>
      </c>
      <c r="B17" s="4" t="s">
        <v>15</v>
      </c>
      <c r="C17" s="5" t="s">
        <v>196</v>
      </c>
      <c r="D17" s="5" t="s">
        <v>505</v>
      </c>
      <c r="E17" s="6">
        <v>1044</v>
      </c>
      <c r="F17" s="1"/>
      <c r="G17" s="5" t="s">
        <v>506</v>
      </c>
      <c r="H17" s="4" t="s">
        <v>507</v>
      </c>
      <c r="I17" s="4" t="s">
        <v>188</v>
      </c>
      <c r="J17" s="4" t="s">
        <v>15</v>
      </c>
      <c r="K17" s="5" t="s">
        <v>72</v>
      </c>
      <c r="L17" s="5" t="s">
        <v>566</v>
      </c>
      <c r="M17" s="6">
        <v>1097</v>
      </c>
      <c r="N17" s="1"/>
      <c r="O17" s="5" t="s">
        <v>349</v>
      </c>
      <c r="P17" s="4" t="s">
        <v>567</v>
      </c>
    </row>
    <row r="18" spans="1:16" ht="15.5" customHeight="1" x14ac:dyDescent="0.35">
      <c r="A18" s="4" t="s">
        <v>190</v>
      </c>
      <c r="B18" s="4" t="s">
        <v>16</v>
      </c>
      <c r="C18" s="5" t="s">
        <v>154</v>
      </c>
      <c r="D18" s="5" t="s">
        <v>255</v>
      </c>
      <c r="E18" s="5" t="s">
        <v>508</v>
      </c>
      <c r="F18" s="1"/>
      <c r="G18" s="5" t="s">
        <v>509</v>
      </c>
      <c r="H18" s="4" t="s">
        <v>510</v>
      </c>
      <c r="I18" s="4" t="s">
        <v>190</v>
      </c>
      <c r="J18" s="4" t="s">
        <v>16</v>
      </c>
      <c r="K18" s="5" t="s">
        <v>65</v>
      </c>
      <c r="L18" s="5" t="s">
        <v>97</v>
      </c>
      <c r="M18" s="5" t="s">
        <v>454</v>
      </c>
      <c r="N18" s="1"/>
      <c r="O18" s="5" t="s">
        <v>568</v>
      </c>
      <c r="P18" s="4" t="s">
        <v>569</v>
      </c>
    </row>
    <row r="19" spans="1:16" ht="15.5" customHeight="1" x14ac:dyDescent="0.35">
      <c r="A19" s="4" t="s">
        <v>190</v>
      </c>
      <c r="B19" s="4" t="s">
        <v>15</v>
      </c>
      <c r="C19" s="5" t="s">
        <v>511</v>
      </c>
      <c r="D19" s="5" t="s">
        <v>76</v>
      </c>
      <c r="E19" s="6">
        <v>-1320</v>
      </c>
      <c r="F19" s="1"/>
      <c r="G19" s="5" t="s">
        <v>169</v>
      </c>
      <c r="H19" s="4" t="s">
        <v>512</v>
      </c>
      <c r="I19" s="4" t="s">
        <v>190</v>
      </c>
      <c r="J19" s="4" t="s">
        <v>15</v>
      </c>
      <c r="K19" s="5" t="s">
        <v>570</v>
      </c>
      <c r="L19" s="5" t="s">
        <v>571</v>
      </c>
      <c r="M19" s="6">
        <v>-1358</v>
      </c>
      <c r="N19" s="1"/>
      <c r="O19" s="5" t="s">
        <v>192</v>
      </c>
      <c r="P19" s="4" t="s">
        <v>572</v>
      </c>
    </row>
    <row r="20" spans="1:16" ht="15.5" customHeight="1" x14ac:dyDescent="0.35">
      <c r="A20" s="4" t="s">
        <v>30</v>
      </c>
      <c r="B20" s="4" t="s">
        <v>31</v>
      </c>
      <c r="C20" s="5" t="s">
        <v>117</v>
      </c>
      <c r="D20" s="5" t="s">
        <v>199</v>
      </c>
      <c r="E20" s="5" t="s">
        <v>90</v>
      </c>
      <c r="F20" s="1"/>
      <c r="G20" s="5" t="s">
        <v>471</v>
      </c>
      <c r="H20" s="4" t="s">
        <v>513</v>
      </c>
      <c r="I20" s="4" t="s">
        <v>30</v>
      </c>
      <c r="J20" s="4" t="s">
        <v>47</v>
      </c>
      <c r="K20" s="5" t="s">
        <v>100</v>
      </c>
      <c r="L20" s="5" t="s">
        <v>127</v>
      </c>
      <c r="M20" s="6">
        <v>1341</v>
      </c>
      <c r="N20" s="1"/>
      <c r="O20" s="5" t="s">
        <v>221</v>
      </c>
      <c r="P20" s="4" t="s">
        <v>573</v>
      </c>
    </row>
    <row r="21" spans="1:16" ht="15.5" customHeight="1" x14ac:dyDescent="0.35">
      <c r="A21" s="4" t="s">
        <v>222</v>
      </c>
      <c r="B21" s="4" t="s">
        <v>32</v>
      </c>
      <c r="C21" s="5" t="s">
        <v>514</v>
      </c>
      <c r="D21" s="5" t="s">
        <v>107</v>
      </c>
      <c r="E21" s="5" t="s">
        <v>515</v>
      </c>
      <c r="F21" s="1"/>
      <c r="G21" s="5" t="s">
        <v>516</v>
      </c>
      <c r="H21" s="4" t="s">
        <v>517</v>
      </c>
      <c r="I21" s="4" t="s">
        <v>222</v>
      </c>
      <c r="J21" s="4" t="s">
        <v>48</v>
      </c>
      <c r="K21" s="5" t="s">
        <v>574</v>
      </c>
      <c r="L21" s="5" t="s">
        <v>575</v>
      </c>
      <c r="M21" s="5" t="s">
        <v>576</v>
      </c>
      <c r="N21" s="1"/>
      <c r="O21" s="5" t="s">
        <v>144</v>
      </c>
      <c r="P21" s="4" t="s">
        <v>577</v>
      </c>
    </row>
    <row r="22" spans="1:16" ht="15.5" customHeight="1" x14ac:dyDescent="0.35">
      <c r="A22" s="4" t="s">
        <v>74</v>
      </c>
      <c r="B22" s="4" t="s">
        <v>34</v>
      </c>
      <c r="C22" s="5" t="s">
        <v>29</v>
      </c>
      <c r="D22" s="5" t="s">
        <v>165</v>
      </c>
      <c r="E22" s="5" t="s">
        <v>96</v>
      </c>
      <c r="F22" s="1"/>
      <c r="G22" s="5" t="s">
        <v>518</v>
      </c>
      <c r="H22" s="4" t="s">
        <v>519</v>
      </c>
      <c r="I22" s="4" t="s">
        <v>74</v>
      </c>
      <c r="J22" s="4" t="s">
        <v>50</v>
      </c>
      <c r="K22" s="5" t="s">
        <v>132</v>
      </c>
      <c r="L22" s="5" t="s">
        <v>139</v>
      </c>
      <c r="M22" s="5" t="s">
        <v>338</v>
      </c>
      <c r="N22" s="1"/>
      <c r="O22" s="5" t="s">
        <v>578</v>
      </c>
      <c r="P22" s="4" t="s">
        <v>579</v>
      </c>
    </row>
    <row r="23" spans="1:16" ht="15.5" customHeight="1" x14ac:dyDescent="0.35">
      <c r="A23" s="4" t="s">
        <v>75</v>
      </c>
      <c r="B23" s="4" t="s">
        <v>33</v>
      </c>
      <c r="C23" s="5" t="s">
        <v>520</v>
      </c>
      <c r="D23" s="5" t="s">
        <v>521</v>
      </c>
      <c r="E23" s="6">
        <v>-1092</v>
      </c>
      <c r="F23" s="1"/>
      <c r="G23" s="5" t="s">
        <v>454</v>
      </c>
      <c r="H23" s="4" t="s">
        <v>522</v>
      </c>
      <c r="I23" s="4" t="s">
        <v>75</v>
      </c>
      <c r="J23" s="4" t="s">
        <v>49</v>
      </c>
      <c r="K23" s="5" t="s">
        <v>580</v>
      </c>
      <c r="L23" s="5" t="s">
        <v>160</v>
      </c>
      <c r="M23" s="6">
        <v>-1193</v>
      </c>
      <c r="N23" s="1"/>
      <c r="O23" s="5" t="s">
        <v>114</v>
      </c>
      <c r="P23" s="4" t="s">
        <v>581</v>
      </c>
    </row>
    <row r="24" spans="1:16" ht="15.5" customHeight="1" x14ac:dyDescent="0.35">
      <c r="A24" s="4" t="s">
        <v>36</v>
      </c>
      <c r="B24" s="4" t="s">
        <v>37</v>
      </c>
      <c r="C24" s="5" t="s">
        <v>523</v>
      </c>
      <c r="D24" s="5" t="s">
        <v>524</v>
      </c>
      <c r="E24" s="5" t="s">
        <v>525</v>
      </c>
      <c r="F24" s="1"/>
      <c r="G24" s="5" t="s">
        <v>526</v>
      </c>
      <c r="H24" s="4" t="s">
        <v>527</v>
      </c>
      <c r="I24" s="4" t="s">
        <v>36</v>
      </c>
      <c r="J24" s="4" t="s">
        <v>51</v>
      </c>
      <c r="K24" s="5" t="s">
        <v>582</v>
      </c>
      <c r="L24" s="5" t="s">
        <v>81</v>
      </c>
      <c r="M24" s="5" t="s">
        <v>583</v>
      </c>
      <c r="N24" s="1"/>
      <c r="O24" s="5" t="s">
        <v>584</v>
      </c>
      <c r="P24" s="4" t="s">
        <v>585</v>
      </c>
    </row>
    <row r="25" spans="1:16" ht="15.5" customHeight="1" x14ac:dyDescent="0.35">
      <c r="A25" s="4" t="s">
        <v>223</v>
      </c>
      <c r="B25" s="4" t="s">
        <v>38</v>
      </c>
      <c r="C25" s="5" t="s">
        <v>184</v>
      </c>
      <c r="D25" s="5" t="s">
        <v>195</v>
      </c>
      <c r="E25" s="5" t="s">
        <v>137</v>
      </c>
      <c r="F25" s="1"/>
      <c r="G25" s="5" t="s">
        <v>528</v>
      </c>
      <c r="H25" s="4" t="s">
        <v>529</v>
      </c>
      <c r="I25" s="4" t="s">
        <v>223</v>
      </c>
      <c r="J25" s="4" t="s">
        <v>52</v>
      </c>
      <c r="K25" s="5" t="s">
        <v>586</v>
      </c>
      <c r="L25" s="5" t="s">
        <v>587</v>
      </c>
      <c r="M25" s="5" t="s">
        <v>588</v>
      </c>
      <c r="N25" s="1"/>
      <c r="O25" s="5" t="s">
        <v>365</v>
      </c>
      <c r="P25" s="4" t="s">
        <v>589</v>
      </c>
    </row>
    <row r="26" spans="1:16" ht="15.5" customHeight="1" x14ac:dyDescent="0.35">
      <c r="A26" s="4" t="s">
        <v>78</v>
      </c>
      <c r="B26" s="4" t="s">
        <v>40</v>
      </c>
      <c r="C26" s="5" t="s">
        <v>530</v>
      </c>
      <c r="D26" s="6">
        <v>1108</v>
      </c>
      <c r="E26" s="5" t="s">
        <v>531</v>
      </c>
      <c r="F26" s="1"/>
      <c r="G26" s="5" t="s">
        <v>532</v>
      </c>
      <c r="H26" s="4" t="s">
        <v>533</v>
      </c>
      <c r="I26" s="4" t="s">
        <v>78</v>
      </c>
      <c r="J26" s="4" t="s">
        <v>54</v>
      </c>
      <c r="K26" s="5" t="s">
        <v>590</v>
      </c>
      <c r="L26" s="5" t="s">
        <v>591</v>
      </c>
      <c r="M26" s="6">
        <v>1243</v>
      </c>
      <c r="N26" s="1"/>
      <c r="O26" s="5" t="s">
        <v>303</v>
      </c>
      <c r="P26" s="4" t="s">
        <v>592</v>
      </c>
    </row>
    <row r="27" spans="1:16" ht="15.5" x14ac:dyDescent="0.35">
      <c r="A27" s="4" t="s">
        <v>80</v>
      </c>
      <c r="B27" s="4" t="s">
        <v>39</v>
      </c>
      <c r="C27" s="5" t="s">
        <v>534</v>
      </c>
      <c r="D27" s="6">
        <v>1157</v>
      </c>
      <c r="E27" s="5" t="s">
        <v>535</v>
      </c>
      <c r="F27" s="1"/>
      <c r="G27" s="5" t="s">
        <v>536</v>
      </c>
      <c r="H27" s="4" t="s">
        <v>537</v>
      </c>
      <c r="I27" s="4" t="s">
        <v>80</v>
      </c>
      <c r="J27" s="4" t="s">
        <v>53</v>
      </c>
      <c r="K27" s="5" t="s">
        <v>120</v>
      </c>
      <c r="L27" s="5" t="s">
        <v>121</v>
      </c>
      <c r="M27" s="5" t="s">
        <v>560</v>
      </c>
      <c r="N27" s="1"/>
      <c r="O27" s="5" t="s">
        <v>183</v>
      </c>
      <c r="P27" s="4" t="s">
        <v>593</v>
      </c>
    </row>
    <row r="28" spans="1:16" x14ac:dyDescent="0.35">
      <c r="A28" t="s">
        <v>58</v>
      </c>
      <c r="B28">
        <v>0</v>
      </c>
      <c r="J28" t="s">
        <v>58</v>
      </c>
      <c r="K28">
        <v>0</v>
      </c>
    </row>
    <row r="29" spans="1:16" x14ac:dyDescent="0.35">
      <c r="A29" t="s">
        <v>59</v>
      </c>
      <c r="J29" t="s">
        <v>59</v>
      </c>
    </row>
    <row r="30" spans="1:16" x14ac:dyDescent="0.35">
      <c r="A30" t="s">
        <v>60</v>
      </c>
      <c r="B30">
        <v>0</v>
      </c>
      <c r="J30" t="s">
        <v>60</v>
      </c>
      <c r="K30">
        <v>0</v>
      </c>
    </row>
    <row r="31" spans="1:16" x14ac:dyDescent="0.35">
      <c r="A31" t="s">
        <v>61</v>
      </c>
      <c r="B31">
        <v>0.330428108</v>
      </c>
      <c r="J31" t="s">
        <v>61</v>
      </c>
      <c r="K31">
        <v>0.34771876200000001</v>
      </c>
    </row>
  </sheetData>
  <mergeCells count="4">
    <mergeCell ref="A1:H1"/>
    <mergeCell ref="C2:H2"/>
    <mergeCell ref="I1:P1"/>
    <mergeCell ref="K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path_b&amp;c</vt:lpstr>
      <vt:lpstr>path_a</vt:lpstr>
      <vt:lpstr>original_apbi</vt:lpstr>
      <vt:lpstr>original_soci</vt:lpstr>
      <vt:lpstr>edited_gse</vt:lpstr>
      <vt:lpstr>original_low</vt:lpstr>
      <vt:lpstr>original_mid</vt:lpstr>
      <vt:lpstr>original_high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Cristobal Ortiz</dc:creator>
  <cp:lastModifiedBy>Cristóbal Ignacio Ortiz Vilches</cp:lastModifiedBy>
  <dcterms:created xsi:type="dcterms:W3CDTF">2015-06-05T18:19:34Z</dcterms:created>
  <dcterms:modified xsi:type="dcterms:W3CDTF">2023-12-09T18:34:41Z</dcterms:modified>
</cp:coreProperties>
</file>