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iortiz1_uc_cl/Documents/Investigación y proyectos/[COBA] Cohesión Barrial/dse-cob-tesis/3_output/tablas/"/>
    </mc:Choice>
  </mc:AlternateContent>
  <xr:revisionPtr revIDLastSave="732" documentId="11_AD4D2F04E46CFB4ACB3E206C1D51D590683EDF1D" xr6:coauthVersionLast="47" xr6:coauthVersionMax="47" xr10:uidLastSave="{CD0C3631-EEB3-40FD-9C31-FA8049CE4225}"/>
  <bookViews>
    <workbookView xWindow="-110" yWindow="-110" windowWidth="19420" windowHeight="11020" xr2:uid="{00000000-000D-0000-FFFF-FFFF00000000}"/>
  </bookViews>
  <sheets>
    <sheet name="edited" sheetId="2" r:id="rId1"/>
    <sheet name="original_apbi" sheetId="1" r:id="rId2"/>
    <sheet name="original_so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5" i="2"/>
  <c r="C36" i="2"/>
  <c r="C37" i="2"/>
  <c r="D29" i="2"/>
  <c r="D32" i="2"/>
  <c r="D31" i="2"/>
  <c r="D30" i="2"/>
  <c r="D25" i="2"/>
  <c r="D27" i="2"/>
  <c r="D26" i="2"/>
  <c r="D24" i="2"/>
  <c r="D20" i="2"/>
  <c r="D22" i="2"/>
  <c r="D21" i="2"/>
  <c r="D19" i="2"/>
  <c r="D11" i="2"/>
  <c r="C5" i="2"/>
  <c r="D5" i="2"/>
  <c r="C19" i="2"/>
  <c r="C22" i="2"/>
  <c r="B22" i="2"/>
  <c r="B19" i="2"/>
  <c r="B21" i="2"/>
  <c r="B20" i="2"/>
  <c r="B17" i="2"/>
  <c r="C21" i="2"/>
  <c r="C20" i="2"/>
  <c r="C17" i="2"/>
  <c r="C32" i="2"/>
  <c r="C31" i="2"/>
  <c r="C30" i="2"/>
  <c r="C29" i="2"/>
  <c r="B29" i="2"/>
  <c r="C26" i="2"/>
  <c r="C27" i="2"/>
  <c r="C25" i="2"/>
  <c r="C24" i="2"/>
  <c r="B24" i="2"/>
  <c r="B32" i="2"/>
  <c r="B31" i="2"/>
  <c r="B30" i="2"/>
  <c r="B27" i="2"/>
  <c r="B26" i="2"/>
  <c r="B25" i="2"/>
  <c r="B13" i="2"/>
  <c r="B11" i="2"/>
  <c r="B16" i="2"/>
  <c r="D37" i="2"/>
  <c r="D36" i="2"/>
  <c r="D35" i="2"/>
  <c r="D34" i="2"/>
  <c r="B37" i="2"/>
  <c r="B36" i="2"/>
  <c r="B35" i="2"/>
  <c r="B34" i="2"/>
  <c r="D7" i="2" l="1"/>
  <c r="D6" i="2"/>
  <c r="D17" i="2"/>
  <c r="D16" i="2"/>
  <c r="D15" i="2"/>
  <c r="D14" i="2"/>
  <c r="D13" i="2"/>
  <c r="D10" i="2"/>
  <c r="D9" i="2"/>
  <c r="D8" i="2"/>
  <c r="C16" i="2"/>
  <c r="C6" i="2"/>
  <c r="C7" i="2"/>
  <c r="C8" i="2"/>
  <c r="C9" i="2"/>
  <c r="C10" i="2"/>
  <c r="C11" i="2"/>
  <c r="C13" i="2"/>
  <c r="C14" i="2"/>
  <c r="C15" i="2"/>
  <c r="B6" i="2"/>
  <c r="B14" i="2"/>
  <c r="B15" i="2"/>
  <c r="B10" i="2"/>
  <c r="B8" i="2"/>
  <c r="B9" i="2"/>
  <c r="B7" i="2"/>
  <c r="B5" i="2"/>
</calcChain>
</file>

<file path=xl/sharedStrings.xml><?xml version="1.0" encoding="utf-8"?>
<sst xmlns="http://schemas.openxmlformats.org/spreadsheetml/2006/main" count="364" uniqueCount="233">
  <si>
    <t>Regression Paths</t>
  </si>
  <si>
    <t>Standardized</t>
  </si>
  <si>
    <t xml:space="preserve">Predictor </t>
  </si>
  <si>
    <t xml:space="preserve">DV </t>
  </si>
  <si>
    <t xml:space="preserve">Path Value </t>
  </si>
  <si>
    <t xml:space="preserve">SE </t>
  </si>
  <si>
    <t xml:space="preserve">z </t>
  </si>
  <si>
    <t xml:space="preserve">sig </t>
  </si>
  <si>
    <t xml:space="preserve">p </t>
  </si>
  <si>
    <t xml:space="preserve">95% CI </t>
  </si>
  <si>
    <t>segui</t>
  </si>
  <si>
    <t>apbi</t>
  </si>
  <si>
    <t>0.042</t>
  </si>
  <si>
    <t>***</t>
  </si>
  <si>
    <t>0.000</t>
  </si>
  <si>
    <t>repbi</t>
  </si>
  <si>
    <t>sacci</t>
  </si>
  <si>
    <t>0.041</t>
  </si>
  <si>
    <t>edadi</t>
  </si>
  <si>
    <t>*</t>
  </si>
  <si>
    <t>0.045</t>
  </si>
  <si>
    <t>educi</t>
  </si>
  <si>
    <t>0.102</t>
  </si>
  <si>
    <t>essui</t>
  </si>
  <si>
    <t>0.038</t>
  </si>
  <si>
    <t>0.105</t>
  </si>
  <si>
    <t>time</t>
  </si>
  <si>
    <t>0.048</t>
  </si>
  <si>
    <t>0.040</t>
  </si>
  <si>
    <t>0.239</t>
  </si>
  <si>
    <t>0.067</t>
  </si>
  <si>
    <t>0.073</t>
  </si>
  <si>
    <t>**</t>
  </si>
  <si>
    <t>0.127</t>
  </si>
  <si>
    <t>ave_jane</t>
  </si>
  <si>
    <t>0.071</t>
  </si>
  <si>
    <t>0.074</t>
  </si>
  <si>
    <t>0.023</t>
  </si>
  <si>
    <t>a1*b1</t>
  </si>
  <si>
    <t>ind_segr_segui_apbi</t>
  </si>
  <si>
    <t>a2*b2</t>
  </si>
  <si>
    <t>ind_segr_repbi_apbi</t>
  </si>
  <si>
    <t>0.012</t>
  </si>
  <si>
    <t>ind_jane_repbi_apbi</t>
  </si>
  <si>
    <t>ind_jane_sacci_apbi</t>
  </si>
  <si>
    <t>0.005</t>
  </si>
  <si>
    <t>c1+(a1*b1)</t>
  </si>
  <si>
    <t>tot_segr_segui_apbi</t>
  </si>
  <si>
    <t>c1+(a2*b2)</t>
  </si>
  <si>
    <t>tot_segr_repbi_apbi</t>
  </si>
  <si>
    <t>0.031</t>
  </si>
  <si>
    <t>0.140</t>
  </si>
  <si>
    <t>tot_jane_repbi_apbi</t>
  </si>
  <si>
    <t>tot_jane_sacci_apbi</t>
  </si>
  <si>
    <t>0.222</t>
  </si>
  <si>
    <t>Sociabilidad barrial</t>
  </si>
  <si>
    <t>Pertenencia al barrio</t>
  </si>
  <si>
    <t>Nivel 2 (entre barrios): efectos indirectos</t>
  </si>
  <si>
    <t>Nivel 2 (entre barrios): efectos totales</t>
  </si>
  <si>
    <t>soci</t>
  </si>
  <si>
    <t>0.043</t>
  </si>
  <si>
    <t>-0.014</t>
  </si>
  <si>
    <t>0.047</t>
  </si>
  <si>
    <t>-0.305</t>
  </si>
  <si>
    <t>0.761</t>
  </si>
  <si>
    <t>-0.106 - 0.078</t>
  </si>
  <si>
    <t>-0.010</t>
  </si>
  <si>
    <t>-0.215</t>
  </si>
  <si>
    <t>0.830</t>
  </si>
  <si>
    <t>0.055</t>
  </si>
  <si>
    <t>0.190</t>
  </si>
  <si>
    <t>0.094</t>
  </si>
  <si>
    <t>ind_segr_segui_soci</t>
  </si>
  <si>
    <t>0.080</t>
  </si>
  <si>
    <t>ind_segr_repbi_soci</t>
  </si>
  <si>
    <t>ind_jane_repbi_soci</t>
  </si>
  <si>
    <t>ind_jane_sacci_soci</t>
  </si>
  <si>
    <t>0.028</t>
  </si>
  <si>
    <t>tot_segr_segui_soci</t>
  </si>
  <si>
    <t>tot_segr_repbi_soci</t>
  </si>
  <si>
    <t>tot_jane_repbi_soci</t>
  </si>
  <si>
    <t>tot_jane_sacci_soci</t>
  </si>
  <si>
    <t>Variables independientes</t>
  </si>
  <si>
    <t>Variables dependientes</t>
  </si>
  <si>
    <t>β (SE)</t>
  </si>
  <si>
    <t>chisq</t>
  </si>
  <si>
    <t>cfi</t>
  </si>
  <si>
    <t>rmsea</t>
  </si>
  <si>
    <t>srmr</t>
  </si>
  <si>
    <t>Medidas de ajuste</t>
  </si>
  <si>
    <t>Nota: *p  &lt; 0.05; **p &lt; 0.01; ***p &lt; 0.001</t>
  </si>
  <si>
    <t>0.223</t>
  </si>
  <si>
    <t>0.087</t>
  </si>
  <si>
    <t>0.003 - 0.172</t>
  </si>
  <si>
    <t>-0.098 - 0.079</t>
  </si>
  <si>
    <t>-0.027 - 0.137</t>
  </si>
  <si>
    <t>0.075</t>
  </si>
  <si>
    <t>-0.013 - 0.162</t>
  </si>
  <si>
    <t>ent_segr</t>
  </si>
  <si>
    <t>0.562</t>
  </si>
  <si>
    <t>0.234</t>
  </si>
  <si>
    <t>0.002 - 0.169</t>
  </si>
  <si>
    <t>-0.067</t>
  </si>
  <si>
    <t>0.062</t>
  </si>
  <si>
    <t>-0.119</t>
  </si>
  <si>
    <t>0.143</t>
  </si>
  <si>
    <t>0.036</t>
  </si>
  <si>
    <t>0.203</t>
  </si>
  <si>
    <t>0.147</t>
  </si>
  <si>
    <t>0.152 - 0.315</t>
  </si>
  <si>
    <t>0.218</t>
  </si>
  <si>
    <t>0.136 - 0.299</t>
  </si>
  <si>
    <t>0.142 - 0.301</t>
  </si>
  <si>
    <t>0.086</t>
  </si>
  <si>
    <t>-0.148 - 0.013</t>
  </si>
  <si>
    <t>-0.013 - 0.137</t>
  </si>
  <si>
    <t>-0.032 - 0.128</t>
  </si>
  <si>
    <t>0.189</t>
  </si>
  <si>
    <t>0.057 - 0.321</t>
  </si>
  <si>
    <t>0.273</t>
  </si>
  <si>
    <t>0.134 - 0.412</t>
  </si>
  <si>
    <t>0.268</t>
  </si>
  <si>
    <t>0.125 - 0.41</t>
  </si>
  <si>
    <t>0.131</t>
  </si>
  <si>
    <t>-0.913</t>
  </si>
  <si>
    <t>0.361</t>
  </si>
  <si>
    <t>-0.375 - 0.137</t>
  </si>
  <si>
    <t>-0.072 - 0.477</t>
  </si>
  <si>
    <t>-0.114</t>
  </si>
  <si>
    <t>-0.602</t>
  </si>
  <si>
    <t>0.547</t>
  </si>
  <si>
    <t>-0.487 - 0.258</t>
  </si>
  <si>
    <t>-0.512</t>
  </si>
  <si>
    <t>0.130</t>
  </si>
  <si>
    <t>-0.767 - -0.257</t>
  </si>
  <si>
    <t>-0.113</t>
  </si>
  <si>
    <t>-0.890</t>
  </si>
  <si>
    <t>0.373</t>
  </si>
  <si>
    <t>-0.362 - 0.136</t>
  </si>
  <si>
    <t>0.107</t>
  </si>
  <si>
    <t>0.768</t>
  </si>
  <si>
    <t>0.443</t>
  </si>
  <si>
    <t>-0.167 - 0.381</t>
  </si>
  <si>
    <t>-0.027</t>
  </si>
  <si>
    <t>-0.597</t>
  </si>
  <si>
    <t>0.551</t>
  </si>
  <si>
    <t>-0.115 - 0.061</t>
  </si>
  <si>
    <t>-0.111</t>
  </si>
  <si>
    <t>0.002</t>
  </si>
  <si>
    <t>-0.182 - -0.041</t>
  </si>
  <si>
    <t>a3*b2</t>
  </si>
  <si>
    <t>-0.025</t>
  </si>
  <si>
    <t>-0.877</t>
  </si>
  <si>
    <t>0.381</t>
  </si>
  <si>
    <t>-0.08 - 0.03</t>
  </si>
  <si>
    <t>a4*b3</t>
  </si>
  <si>
    <t>0.024</t>
  </si>
  <si>
    <t>0.759</t>
  </si>
  <si>
    <t>0.448</t>
  </si>
  <si>
    <t>-0.038 - 0.085</t>
  </si>
  <si>
    <t>-0.146</t>
  </si>
  <si>
    <t>0.139</t>
  </si>
  <si>
    <t>0.292</t>
  </si>
  <si>
    <t>-0.418 - 0.126</t>
  </si>
  <si>
    <t>-0.231</t>
  </si>
  <si>
    <t>0.132</t>
  </si>
  <si>
    <t>-0.489 - 0.027</t>
  </si>
  <si>
    <t>c2+(a3*b2)</t>
  </si>
  <si>
    <t>0.178</t>
  </si>
  <si>
    <t>0.142</t>
  </si>
  <si>
    <t>0.209</t>
  </si>
  <si>
    <t>-0.1 - 0.456</t>
  </si>
  <si>
    <t>c2+(a4*b3)</t>
  </si>
  <si>
    <t>0.227</t>
  </si>
  <si>
    <t>0.112</t>
  </si>
  <si>
    <t>-0.053 - 0.506</t>
  </si>
  <si>
    <t>Nivel 2 (entre barrios): efectos directos path a</t>
  </si>
  <si>
    <t>0.138 - 0.308</t>
  </si>
  <si>
    <t>0.161</t>
  </si>
  <si>
    <t>0.078 - 0.243</t>
  </si>
  <si>
    <t>0.740</t>
  </si>
  <si>
    <t>0.493</t>
  </si>
  <si>
    <t>0.622</t>
  </si>
  <si>
    <t>-2.201 - 3.68</t>
  </si>
  <si>
    <t>0.919</t>
  </si>
  <si>
    <t>0.488</t>
  </si>
  <si>
    <t>0.625</t>
  </si>
  <si>
    <t>-1.352 - 2.249</t>
  </si>
  <si>
    <t>0.798</t>
  </si>
  <si>
    <t>0.498</t>
  </si>
  <si>
    <t>0.618</t>
  </si>
  <si>
    <t>-2.341 - 3.936</t>
  </si>
  <si>
    <t>-0.315</t>
  </si>
  <si>
    <t>0.741</t>
  </si>
  <si>
    <t>-0.425</t>
  </si>
  <si>
    <t>0.671</t>
  </si>
  <si>
    <t>-1.767 - 1.137</t>
  </si>
  <si>
    <t>-0.052</t>
  </si>
  <si>
    <t>0.561</t>
  </si>
  <si>
    <t>-0.093</t>
  </si>
  <si>
    <t>0.926</t>
  </si>
  <si>
    <t>-1.153 - 1.048</t>
  </si>
  <si>
    <t>-0.596</t>
  </si>
  <si>
    <t>-0.109 - 0.058</t>
  </si>
  <si>
    <t>-0.045</t>
  </si>
  <si>
    <t>0.025</t>
  </si>
  <si>
    <t>-0.094 - 0.004</t>
  </si>
  <si>
    <t>-0.814</t>
  </si>
  <si>
    <t>0.416</t>
  </si>
  <si>
    <t>-0.034 - 0.014</t>
  </si>
  <si>
    <t>0.017</t>
  </si>
  <si>
    <t>0.752</t>
  </si>
  <si>
    <t>0.452</t>
  </si>
  <si>
    <t>-0.028 - 0.062</t>
  </si>
  <si>
    <t>-0.340</t>
  </si>
  <si>
    <t>0.744</t>
  </si>
  <si>
    <t>-0.457</t>
  </si>
  <si>
    <t>0.647</t>
  </si>
  <si>
    <t>-1.798 - 1.118</t>
  </si>
  <si>
    <t>-0.359</t>
  </si>
  <si>
    <t>0.737</t>
  </si>
  <si>
    <t>-0.488</t>
  </si>
  <si>
    <t>0.626</t>
  </si>
  <si>
    <t>-1.803 - 1.085</t>
  </si>
  <si>
    <t>-0.062</t>
  </si>
  <si>
    <t>0.912</t>
  </si>
  <si>
    <t>-1.162 - 1.038</t>
  </si>
  <si>
    <t>-0.035</t>
  </si>
  <si>
    <t>-0.063</t>
  </si>
  <si>
    <t>0.950</t>
  </si>
  <si>
    <t>-1.136 - 1.066</t>
  </si>
  <si>
    <t>Nivel 2 (entre barrios): efectos directos path b &amp; c</t>
  </si>
  <si>
    <t>Nivel 1 (intra barrios): efectos directos path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</si>
</sst>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5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3" xfId="0" applyFont="1" applyBorder="1"/>
    <xf numFmtId="164" fontId="4" fillId="0" borderId="3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8" fillId="2" borderId="0" xfId="0" applyFont="1" applyFill="1" applyBorder="1" applyAlignment="1">
      <alignment horizontal="right" vertical="center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/>
    <xf numFmtId="164" fontId="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4542-A909-4FCA-94EB-1CB54FFD1CD8}">
  <dimension ref="A1:F38"/>
  <sheetViews>
    <sheetView showGridLines="0" tabSelected="1" topLeftCell="A7" workbookViewId="0">
      <selection activeCell="A4" sqref="A4:B4"/>
    </sheetView>
  </sheetViews>
  <sheetFormatPr baseColWidth="10" defaultColWidth="11.6328125" defaultRowHeight="14.5" x14ac:dyDescent="0.35"/>
  <cols>
    <col min="2" max="2" width="30.26953125" customWidth="1"/>
    <col min="3" max="3" width="18.90625" bestFit="1" customWidth="1"/>
    <col min="4" max="4" width="17.7265625" bestFit="1" customWidth="1"/>
    <col min="5" max="5" width="14.90625" customWidth="1"/>
  </cols>
  <sheetData>
    <row r="1" spans="1:4" x14ac:dyDescent="0.35">
      <c r="A1" s="12"/>
      <c r="B1" s="12"/>
      <c r="C1" s="23" t="s">
        <v>83</v>
      </c>
      <c r="D1" s="23"/>
    </row>
    <row r="2" spans="1:4" x14ac:dyDescent="0.35">
      <c r="A2" s="27" t="s">
        <v>82</v>
      </c>
      <c r="B2" s="27"/>
      <c r="C2" s="13" t="s">
        <v>56</v>
      </c>
      <c r="D2" s="13" t="s">
        <v>55</v>
      </c>
    </row>
    <row r="3" spans="1:4" x14ac:dyDescent="0.35">
      <c r="A3" s="28"/>
      <c r="B3" s="28"/>
      <c r="C3" s="14" t="s">
        <v>84</v>
      </c>
      <c r="D3" s="14" t="s">
        <v>84</v>
      </c>
    </row>
    <row r="4" spans="1:4" x14ac:dyDescent="0.35">
      <c r="A4" s="24" t="s">
        <v>232</v>
      </c>
      <c r="B4" s="24"/>
      <c r="C4" s="7"/>
      <c r="D4" s="7"/>
    </row>
    <row r="5" spans="1:4" x14ac:dyDescent="0.35">
      <c r="A5" s="9"/>
      <c r="B5" s="33" t="str">
        <f>IF(original_apbi!A4="segui","Sentimiento de seguridad",0)</f>
        <v>Sentimiento de seguridad</v>
      </c>
      <c r="C5" s="32" t="str">
        <f>_xlfn.CONCAT(original_apbi!C4,original_apbi!F4, " ","(",original_apbi!D4,")")</f>
        <v>0.234*** (0.042)</v>
      </c>
      <c r="D5" s="32" t="str">
        <f>_xlfn.CONCAT(original_soci!C4,original_soci!F4, " ","(",original_soci!D4,")")</f>
        <v>0.223*** (0.043)</v>
      </c>
    </row>
    <row r="6" spans="1:4" x14ac:dyDescent="0.35">
      <c r="A6" s="9"/>
      <c r="B6" s="8" t="str">
        <f>IF(original_apbi!A5="repbi","Reputación percibida",0)</f>
        <v>Reputación percibida</v>
      </c>
      <c r="C6" s="15" t="str">
        <f>_xlfn.CONCAT(original_apbi!C5,original_apbi!F5, " ","(",original_apbi!D5,")")</f>
        <v>0.218*** (0.041)</v>
      </c>
      <c r="D6" s="15" t="str">
        <f>_xlfn.CONCAT(original_soci!C5,original_soci!F5, " ","(",original_soci!D5,")")</f>
        <v>0.087* (0.043)</v>
      </c>
    </row>
    <row r="7" spans="1:4" x14ac:dyDescent="0.35">
      <c r="A7" s="9"/>
      <c r="B7" s="8" t="str">
        <f>IF(original_apbi!A6="sacci","Satisfacción residencial",0)</f>
        <v>Satisfacción residencial</v>
      </c>
      <c r="C7" s="15" t="str">
        <f>_xlfn.CONCAT(original_apbi!C6,original_apbi!F6, " ","(",original_apbi!D6,")")</f>
        <v>0.222*** (0.040)</v>
      </c>
      <c r="D7" s="15" t="str">
        <f>_xlfn.CONCAT(original_soci!C6,original_soci!F6, " ","(",original_soci!D6,")")</f>
        <v>0.161*** (0.042)</v>
      </c>
    </row>
    <row r="8" spans="1:4" ht="14.5" customHeight="1" x14ac:dyDescent="0.35">
      <c r="A8" s="10"/>
      <c r="B8" s="8" t="str">
        <f>IF(original_apbi!A7="edadi","Edad del entrevistado",0)</f>
        <v>Edad del entrevistado</v>
      </c>
      <c r="C8" s="15" t="str">
        <f>_xlfn.CONCAT(original_apbi!C7,original_apbi!F7, " ","(",original_apbi!D7,")")</f>
        <v>0.086* (0.043)</v>
      </c>
      <c r="D8" s="11" t="str">
        <f>_xlfn.CONCAT(original_soci!C7," ",original_soci!F7, " ","(",original_soci!D7,")")</f>
        <v>-0.014  (0.047)</v>
      </c>
    </row>
    <row r="9" spans="1:4" x14ac:dyDescent="0.35">
      <c r="A9" s="9"/>
      <c r="B9" s="8" t="str">
        <f>IF(original_apbi!A8="educi","Nivel educacional",0)</f>
        <v>Nivel educacional</v>
      </c>
      <c r="C9" s="11" t="str">
        <f>_xlfn.CONCAT(original_apbi!C8,original_apbi!F8, " ","(",original_apbi!D8,")")</f>
        <v>-0.067 (0.041)</v>
      </c>
      <c r="D9" s="11" t="str">
        <f>_xlfn.CONCAT(original_soci!C8," ",original_soci!F8, " ","(",original_soci!D8,")")</f>
        <v>-0.010  (0.045)</v>
      </c>
    </row>
    <row r="10" spans="1:4" x14ac:dyDescent="0.35">
      <c r="A10" s="9"/>
      <c r="B10" s="8" t="str">
        <f>IF(original_apbi!A9="essui","Estatus social subjetivo",0)</f>
        <v>Estatus social subjetivo</v>
      </c>
      <c r="C10" s="11" t="str">
        <f>_xlfn.CONCAT(original_apbi!C9,original_apbi!F9, " ","(",original_apbi!D9,")")</f>
        <v>0.062 (0.038)</v>
      </c>
      <c r="D10" s="11" t="str">
        <f>_xlfn.CONCAT(original_soci!C9," ",original_soci!F9, " ","(",original_soci!D9,")")</f>
        <v>0.055  (0.042)</v>
      </c>
    </row>
    <row r="11" spans="1:4" x14ac:dyDescent="0.35">
      <c r="A11" s="9"/>
      <c r="B11" s="8" t="str">
        <f>IF(original_apbi!A10="time","Tiempo de residencia",0)</f>
        <v>Tiempo de residencia</v>
      </c>
      <c r="C11" s="11" t="str">
        <f>_xlfn.CONCAT(original_apbi!C10,original_apbi!F10, " ","(",original_apbi!D10,")")</f>
        <v>0.048 (0.041)</v>
      </c>
      <c r="D11" s="11" t="str">
        <f>_xlfn.CONCAT(original_soci!C10," ",original_soci!F10, " ","(",original_soci!D10,")")</f>
        <v>0.075  (0.045)</v>
      </c>
    </row>
    <row r="12" spans="1:4" x14ac:dyDescent="0.35">
      <c r="A12" s="25" t="s">
        <v>231</v>
      </c>
      <c r="B12" s="25"/>
      <c r="C12" s="16"/>
      <c r="D12" s="16"/>
    </row>
    <row r="13" spans="1:4" x14ac:dyDescent="0.35">
      <c r="A13" s="9"/>
      <c r="B13" s="33" t="str">
        <f>IF(original_apbi!A11="segui","Sentimiento de seguridad",0)</f>
        <v>Sentimiento de seguridad</v>
      </c>
      <c r="C13" s="32" t="str">
        <f>_xlfn.CONCAT(original_apbi!C11,original_apbi!F11, " ","(",original_apbi!D11,")")</f>
        <v>0.189** (0.067)</v>
      </c>
      <c r="D13" s="31" t="str">
        <f>_xlfn.CONCAT(original_soci!C11,original_soci!F11, " ","(",original_soci!D11,")")</f>
        <v>0.740 (1500)</v>
      </c>
    </row>
    <row r="14" spans="1:4" x14ac:dyDescent="0.35">
      <c r="A14" s="9"/>
      <c r="B14" s="8" t="str">
        <f>IF(original_apbi!A12="repbi","Reputación percibida",0)</f>
        <v>Reputación percibida</v>
      </c>
      <c r="C14" s="15" t="str">
        <f>_xlfn.CONCAT(original_apbi!C12,original_apbi!F12, " ","(",original_apbi!D12,")")</f>
        <v>0.273*** (0.071)</v>
      </c>
      <c r="D14" s="11" t="str">
        <f>_xlfn.CONCAT(original_soci!C12,original_soci!F12, " ","(",original_soci!D12,")")</f>
        <v>0.448 (0.919)</v>
      </c>
    </row>
    <row r="15" spans="1:4" x14ac:dyDescent="0.35">
      <c r="A15" s="9"/>
      <c r="B15" s="8" t="str">
        <f>IF(original_apbi!A13="sacci","Satisfacción residencial",0)</f>
        <v>Satisfacción residencial</v>
      </c>
      <c r="C15" s="15" t="str">
        <f>_xlfn.CONCAT(original_apbi!C13,original_apbi!F13, " ","(",original_apbi!D13,")")</f>
        <v>0.268*** (0.073)</v>
      </c>
      <c r="D15" s="11" t="str">
        <f>_xlfn.CONCAT(original_soci!C13,original_soci!F13, " ","(",original_soci!D13,")")</f>
        <v>0.798 (1601)</v>
      </c>
    </row>
    <row r="16" spans="1:4" x14ac:dyDescent="0.35">
      <c r="A16" s="9"/>
      <c r="B16" s="8" t="str">
        <f>IF(original_apbi!A14="ent_segr","Segregación residencial",0)</f>
        <v>Segregación residencial</v>
      </c>
      <c r="C16" s="11" t="str">
        <f>_xlfn.CONCAT(original_apbi!C14,original_apbi!F14, " ","(",original_apbi!D14,")")</f>
        <v>-0.119 (0.131)</v>
      </c>
      <c r="D16" s="11" t="str">
        <f>_xlfn.CONCAT(original_soci!C14,original_soci!F14, " ","(",original_soci!D14,")")</f>
        <v>-0.315 (0.741)</v>
      </c>
    </row>
    <row r="17" spans="1:6" x14ac:dyDescent="0.35">
      <c r="A17" s="9"/>
      <c r="B17" s="33" t="str">
        <f>IF(original_apbi!A15="ave_jane","Vitalidad urbana",0)</f>
        <v>Vitalidad urbana</v>
      </c>
      <c r="C17" s="31" t="str">
        <f>_xlfn.CONCAT(original_apbi!C15,original_apbi!F15, " ","(",original_apbi!D15,")")</f>
        <v>0.203 (0.140)</v>
      </c>
      <c r="D17" s="31" t="str">
        <f>_xlfn.CONCAT(original_soci!C15,original_soci!F15, " ","(",original_soci!D15,")")</f>
        <v>-0.052 (0.561)</v>
      </c>
    </row>
    <row r="18" spans="1:6" x14ac:dyDescent="0.35">
      <c r="A18" s="25" t="s">
        <v>176</v>
      </c>
      <c r="B18" s="25"/>
      <c r="C18" s="16"/>
      <c r="D18" s="16"/>
    </row>
    <row r="19" spans="1:6" x14ac:dyDescent="0.35">
      <c r="A19" s="9"/>
      <c r="B19" s="33" t="str">
        <f>IF(original_apbi!A16="ent_segr","Segregación → Seguridad",0)</f>
        <v>Segregación → Seguridad</v>
      </c>
      <c r="C19" s="31" t="str">
        <f>_xlfn.CONCAT(original_apbi!C16,original_apbi!F16, " ","(",original_apbi!D16,")")</f>
        <v>-0.114 (0.190)</v>
      </c>
      <c r="D19" s="31" t="str">
        <f>_xlfn.CONCAT(original_soci!C16,original_soci!F16, " ","(",original_soci!D16,")")</f>
        <v>-0.114 (0.190)</v>
      </c>
    </row>
    <row r="20" spans="1:6" x14ac:dyDescent="0.35">
      <c r="A20" s="9"/>
      <c r="B20" s="33" t="str">
        <f>IF(original_apbi!A17="ent_segr","Segregación → Reputación",0)</f>
        <v>Segregación → Reputación</v>
      </c>
      <c r="C20" s="32" t="str">
        <f>_xlfn.CONCAT(original_apbi!C17,original_apbi!F17, " ","(",original_apbi!D17,")")</f>
        <v>-0.512*** (0.130)</v>
      </c>
      <c r="D20" s="32" t="str">
        <f>_xlfn.CONCAT(original_soci!C17,original_soci!F17, " ","(",original_soci!D17,")")</f>
        <v>-0.512*** (0.130)</v>
      </c>
    </row>
    <row r="21" spans="1:6" x14ac:dyDescent="0.35">
      <c r="A21" s="9"/>
      <c r="B21" s="33" t="str">
        <f>IF(original_apbi!A18="ave_jane","Vitalidad → Reputación",0)</f>
        <v>Vitalidad → Reputación</v>
      </c>
      <c r="C21" s="31" t="str">
        <f>_xlfn.CONCAT(original_apbi!C18,original_apbi!F18, " ","(",original_apbi!D18,")")</f>
        <v>-0.113 (0.127)</v>
      </c>
      <c r="D21" s="31" t="str">
        <f>_xlfn.CONCAT(original_soci!C18,original_soci!F18, " ","(",original_soci!D18,")")</f>
        <v>-0.113 (0.127)</v>
      </c>
    </row>
    <row r="22" spans="1:6" x14ac:dyDescent="0.35">
      <c r="A22" s="9"/>
      <c r="B22" s="33" t="str">
        <f>IF(original_apbi!A19="ave_jane","Vitalidad → Satisfacción",0)</f>
        <v>Vitalidad → Satisfacción</v>
      </c>
      <c r="C22" s="31" t="str">
        <f>_xlfn.CONCAT(original_apbi!C19,original_apbi!F19, " ","(",original_apbi!D19,")")</f>
        <v>0.107 (0.140)</v>
      </c>
      <c r="D22" s="31" t="str">
        <f>_xlfn.CONCAT(original_soci!C19,original_soci!F19, " ","(",original_soci!D19,")")</f>
        <v>0.107 (0.140)</v>
      </c>
    </row>
    <row r="23" spans="1:6" ht="15.5" x14ac:dyDescent="0.35">
      <c r="A23" s="25" t="s">
        <v>57</v>
      </c>
      <c r="B23" s="25"/>
      <c r="C23" s="17"/>
      <c r="D23" s="17"/>
      <c r="E23" s="6"/>
      <c r="F23" s="4"/>
    </row>
    <row r="24" spans="1:6" ht="15.5" x14ac:dyDescent="0.35">
      <c r="A24" s="9"/>
      <c r="B24" s="33" t="str">
        <f>IF(original_apbi!A20="a1*b1","Segregación ~ Seguridad",0)</f>
        <v>Segregación ~ Seguridad</v>
      </c>
      <c r="C24" s="31" t="str">
        <f>_xlfn.CONCAT(original_apbi!C20,original_apbi!F20, " ","(",original_apbi!D20,")")</f>
        <v>-0.027 (0.045)</v>
      </c>
      <c r="D24" s="31" t="str">
        <f>_xlfn.CONCAT(original_soci!C20,original_soci!F20, " ","(",original_soci!D20,")")</f>
        <v>-0.025 (0.043)</v>
      </c>
      <c r="E24" s="6"/>
      <c r="F24" s="4"/>
    </row>
    <row r="25" spans="1:6" ht="15.5" x14ac:dyDescent="0.35">
      <c r="A25" s="9"/>
      <c r="B25" s="8" t="str">
        <f>IF(original_apbi!A21="a2*b2","Segregación ~ Reputación",0)</f>
        <v>Segregación ~ Reputación</v>
      </c>
      <c r="C25" s="32" t="str">
        <f>_xlfn.CONCAT(original_apbi!C21,original_apbi!F21, " ","(",original_apbi!D21,")")</f>
        <v>-0.111** (0.036)</v>
      </c>
      <c r="D25" s="31" t="str">
        <f>_xlfn.CONCAT(original_soci!C21,original_soci!F21, " ","(",original_soci!D21,")")</f>
        <v>-0.045 (0.025)</v>
      </c>
      <c r="E25" s="6"/>
      <c r="F25" s="4"/>
    </row>
    <row r="26" spans="1:6" x14ac:dyDescent="0.35">
      <c r="A26" s="9"/>
      <c r="B26" s="8" t="str">
        <f>IF(original_apbi!A22="a3*b2","Vitalidad ~ Reputación",0)</f>
        <v>Vitalidad ~ Reputación</v>
      </c>
      <c r="C26" s="31" t="str">
        <f>_xlfn.CONCAT(original_apbi!C22,original_apbi!F22, " ","(",original_apbi!D22,")")</f>
        <v>-0.025 (0.028)</v>
      </c>
      <c r="D26" s="31" t="str">
        <f>_xlfn.CONCAT(original_soci!C22,original_soci!F22, " ","(",original_soci!D22,")")</f>
        <v>-0.010 (0.012)</v>
      </c>
    </row>
    <row r="27" spans="1:6" x14ac:dyDescent="0.35">
      <c r="A27" s="9"/>
      <c r="B27" s="8" t="str">
        <f>IF(original_apbi!A23="a4*b3","Vitalidad ~ Seguridad",0)</f>
        <v>Vitalidad ~ Seguridad</v>
      </c>
      <c r="C27" s="31" t="str">
        <f>_xlfn.CONCAT(original_apbi!C23,original_apbi!F23, " ","(",original_apbi!D23,")")</f>
        <v>0.024 (0.031)</v>
      </c>
      <c r="D27" s="31" t="str">
        <f>_xlfn.CONCAT(original_soci!C23,original_soci!F23, " ","(",original_soci!D23,")")</f>
        <v>0.017 (0.023)</v>
      </c>
    </row>
    <row r="28" spans="1:6" x14ac:dyDescent="0.35">
      <c r="A28" s="25" t="s">
        <v>58</v>
      </c>
      <c r="B28" s="25"/>
      <c r="C28" s="18"/>
      <c r="D28" s="18"/>
    </row>
    <row r="29" spans="1:6" x14ac:dyDescent="0.35">
      <c r="A29" s="10"/>
      <c r="B29" s="33" t="str">
        <f>IF(original_apbi!A24="c1+(a1*b1)","Segregación ~ Seguridad",0)</f>
        <v>Segregación ~ Seguridad</v>
      </c>
      <c r="C29" s="31" t="str">
        <f>_xlfn.CONCAT(original_apbi!C24,original_apbi!F24, " ","(",original_apbi!D24,")")</f>
        <v>-0.146 (0.139)</v>
      </c>
      <c r="D29" s="31" t="str">
        <f>_xlfn.CONCAT(original_soci!C24,original_soci!F24, " ","(",original_soci!D24,")")</f>
        <v>-0.340 (0.744)</v>
      </c>
    </row>
    <row r="30" spans="1:6" x14ac:dyDescent="0.35">
      <c r="A30" s="9"/>
      <c r="B30" s="33" t="str">
        <f>IF(original_apbi!A25="c1+(a2*b2)","Segregación ~ Reputación",0)</f>
        <v>Segregación ~ Reputación</v>
      </c>
      <c r="C30" s="31" t="str">
        <f>_xlfn.CONCAT(original_apbi!C25,original_apbi!F25, " ","(",original_apbi!D25,")")</f>
        <v>-0.231 (0.132)</v>
      </c>
      <c r="D30" s="31" t="str">
        <f>_xlfn.CONCAT(original_soci!C25,original_soci!F25, " ","(",original_soci!D25,")")</f>
        <v>-0.359 (0.737)</v>
      </c>
    </row>
    <row r="31" spans="1:6" x14ac:dyDescent="0.35">
      <c r="A31" s="9"/>
      <c r="B31" s="8" t="str">
        <f>IF(original_apbi!A26="c2+(a3*b2)","Vitalidad ~ Reputación",0)</f>
        <v>Vitalidad ~ Reputación</v>
      </c>
      <c r="C31" s="31" t="str">
        <f>_xlfn.CONCAT(original_apbi!C26,original_apbi!F26, " ","(",original_apbi!D26,")")</f>
        <v>0.178 (0.142)</v>
      </c>
      <c r="D31" s="31" t="str">
        <f>_xlfn.CONCAT(original_soci!C26,original_soci!F26, " ","(",original_soci!D26,")")</f>
        <v>-0.062 (0.561)</v>
      </c>
    </row>
    <row r="32" spans="1:6" x14ac:dyDescent="0.35">
      <c r="A32" s="9"/>
      <c r="B32" s="8" t="str">
        <f>IF(original_apbi!A27="c2+(a4*b3)","Vitalidad ~ Satisfacción",0)</f>
        <v>Vitalidad ~ Satisfacción</v>
      </c>
      <c r="C32" s="31" t="str">
        <f>_xlfn.CONCAT(original_apbi!C27,original_apbi!F27, " ","(",original_apbi!D27,")")</f>
        <v>0.227 (0.143)</v>
      </c>
      <c r="D32" s="31" t="str">
        <f>_xlfn.CONCAT(original_soci!C27,original_soci!F27, " ","(",original_soci!D27,")")</f>
        <v>-0.035 (0.562)</v>
      </c>
    </row>
    <row r="33" spans="1:4" x14ac:dyDescent="0.35">
      <c r="A33" s="25" t="s">
        <v>89</v>
      </c>
      <c r="B33" s="25"/>
      <c r="C33" s="18"/>
      <c r="D33" s="18"/>
    </row>
    <row r="34" spans="1:4" x14ac:dyDescent="0.35">
      <c r="A34" s="19"/>
      <c r="B34" s="34" t="str">
        <f>IF(original_apbi!A28="chisq","Chi Cuadrado",0)</f>
        <v>Chi Cuadrado</v>
      </c>
      <c r="C34" s="35">
        <f>original_apbi!B28</f>
        <v>0</v>
      </c>
      <c r="D34" s="35">
        <f>original_soci!B28</f>
        <v>0</v>
      </c>
    </row>
    <row r="35" spans="1:4" x14ac:dyDescent="0.35">
      <c r="A35" s="19"/>
      <c r="B35" s="34" t="str">
        <f>IF(original_apbi!A29="cfi","CFI",0)</f>
        <v>CFI</v>
      </c>
      <c r="C35" s="35">
        <f>original_apbi!B29</f>
        <v>1</v>
      </c>
      <c r="D35" s="35">
        <f>original_soci!B29</f>
        <v>1</v>
      </c>
    </row>
    <row r="36" spans="1:4" x14ac:dyDescent="0.35">
      <c r="A36" s="19"/>
      <c r="B36" s="19" t="str">
        <f>IF(original_apbi!A30="rmsea","RMSEA",0)</f>
        <v>RMSEA</v>
      </c>
      <c r="C36" s="20">
        <f>original_apbi!B30</f>
        <v>0</v>
      </c>
      <c r="D36" s="20">
        <f>original_soci!B30</f>
        <v>0</v>
      </c>
    </row>
    <row r="37" spans="1:4" x14ac:dyDescent="0.35">
      <c r="A37" s="21"/>
      <c r="B37" s="21" t="str">
        <f>IF(original_apbi!A31="srmr","SRMR",0)</f>
        <v>SRMR</v>
      </c>
      <c r="C37" s="22">
        <f>original_apbi!B31</f>
        <v>0.22463734599999999</v>
      </c>
      <c r="D37" s="22">
        <f>original_soci!B31</f>
        <v>0.238648842</v>
      </c>
    </row>
    <row r="38" spans="1:4" x14ac:dyDescent="0.35">
      <c r="A38" s="26" t="s">
        <v>90</v>
      </c>
      <c r="B38" s="26"/>
      <c r="C38" s="26"/>
      <c r="D38" s="26"/>
    </row>
  </sheetData>
  <mergeCells count="9">
    <mergeCell ref="C1:D1"/>
    <mergeCell ref="A4:B4"/>
    <mergeCell ref="A33:B33"/>
    <mergeCell ref="A38:D38"/>
    <mergeCell ref="A23:B23"/>
    <mergeCell ref="A28:B28"/>
    <mergeCell ref="A2:B3"/>
    <mergeCell ref="A12:B12"/>
    <mergeCell ref="A18:B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I21" sqref="I21"/>
    </sheetView>
  </sheetViews>
  <sheetFormatPr baseColWidth="10" defaultColWidth="22.81640625" defaultRowHeight="14.5" x14ac:dyDescent="0.35"/>
  <cols>
    <col min="1" max="1" width="11" customWidth="1"/>
    <col min="2" max="2" width="18.7265625" bestFit="1" customWidth="1"/>
    <col min="3" max="3" width="11.1796875" bestFit="1" customWidth="1"/>
    <col min="4" max="4" width="5.81640625" bestFit="1" customWidth="1"/>
    <col min="5" max="5" width="6.6328125" bestFit="1" customWidth="1"/>
    <col min="6" max="6" width="4.1796875" bestFit="1" customWidth="1"/>
    <col min="7" max="7" width="5.81640625" bestFit="1" customWidth="1"/>
    <col min="8" max="8" width="14.26953125" bestFit="1" customWidth="1"/>
  </cols>
  <sheetData>
    <row r="1" spans="1:8" ht="15.5" customHeight="1" x14ac:dyDescent="0.35">
      <c r="A1" s="29" t="s">
        <v>0</v>
      </c>
      <c r="B1" s="29"/>
      <c r="C1" s="29"/>
      <c r="D1" s="29"/>
      <c r="E1" s="29"/>
      <c r="F1" s="29"/>
      <c r="G1" s="29"/>
      <c r="H1" s="29"/>
    </row>
    <row r="2" spans="1:8" ht="15" customHeight="1" x14ac:dyDescent="0.35">
      <c r="A2" s="1"/>
      <c r="B2" s="1"/>
      <c r="C2" s="30" t="s">
        <v>1</v>
      </c>
      <c r="D2" s="30"/>
      <c r="E2" s="30"/>
      <c r="F2" s="30"/>
      <c r="G2" s="30"/>
      <c r="H2" s="30"/>
    </row>
    <row r="3" spans="1:8" ht="1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</row>
    <row r="4" spans="1:8" ht="15.5" x14ac:dyDescent="0.35">
      <c r="A4" s="4" t="s">
        <v>10</v>
      </c>
      <c r="B4" s="4" t="s">
        <v>11</v>
      </c>
      <c r="C4" s="5" t="s">
        <v>100</v>
      </c>
      <c r="D4" s="5" t="s">
        <v>12</v>
      </c>
      <c r="E4" s="6">
        <v>5611</v>
      </c>
      <c r="F4" s="4" t="s">
        <v>13</v>
      </c>
      <c r="G4" s="5" t="s">
        <v>14</v>
      </c>
      <c r="H4" s="4" t="s">
        <v>109</v>
      </c>
    </row>
    <row r="5" spans="1:8" ht="15.5" x14ac:dyDescent="0.35">
      <c r="A5" s="4" t="s">
        <v>15</v>
      </c>
      <c r="B5" s="4" t="s">
        <v>11</v>
      </c>
      <c r="C5" s="5" t="s">
        <v>110</v>
      </c>
      <c r="D5" s="5" t="s">
        <v>17</v>
      </c>
      <c r="E5" s="6">
        <v>5253</v>
      </c>
      <c r="F5" s="4" t="s">
        <v>13</v>
      </c>
      <c r="G5" s="5" t="s">
        <v>14</v>
      </c>
      <c r="H5" s="4" t="s">
        <v>111</v>
      </c>
    </row>
    <row r="6" spans="1:8" ht="15.5" x14ac:dyDescent="0.35">
      <c r="A6" s="4" t="s">
        <v>16</v>
      </c>
      <c r="B6" s="4" t="s">
        <v>11</v>
      </c>
      <c r="C6" s="5" t="s">
        <v>54</v>
      </c>
      <c r="D6" s="5" t="s">
        <v>28</v>
      </c>
      <c r="E6" s="6">
        <v>5482</v>
      </c>
      <c r="F6" s="4" t="s">
        <v>13</v>
      </c>
      <c r="G6" s="5" t="s">
        <v>14</v>
      </c>
      <c r="H6" s="4" t="s">
        <v>112</v>
      </c>
    </row>
    <row r="7" spans="1:8" ht="15.5" x14ac:dyDescent="0.35">
      <c r="A7" s="4" t="s">
        <v>18</v>
      </c>
      <c r="B7" s="4" t="s">
        <v>11</v>
      </c>
      <c r="C7" s="5" t="s">
        <v>113</v>
      </c>
      <c r="D7" s="5" t="s">
        <v>60</v>
      </c>
      <c r="E7" s="6">
        <v>2005</v>
      </c>
      <c r="F7" s="4" t="s">
        <v>19</v>
      </c>
      <c r="G7" s="5" t="s">
        <v>20</v>
      </c>
      <c r="H7" s="4" t="s">
        <v>101</v>
      </c>
    </row>
    <row r="8" spans="1:8" ht="15.5" x14ac:dyDescent="0.35">
      <c r="A8" s="4" t="s">
        <v>21</v>
      </c>
      <c r="B8" s="4" t="s">
        <v>11</v>
      </c>
      <c r="C8" s="5" t="s">
        <v>102</v>
      </c>
      <c r="D8" s="5" t="s">
        <v>17</v>
      </c>
      <c r="E8" s="6">
        <v>-1634</v>
      </c>
      <c r="F8" s="1"/>
      <c r="G8" s="5" t="s">
        <v>22</v>
      </c>
      <c r="H8" s="4" t="s">
        <v>114</v>
      </c>
    </row>
    <row r="9" spans="1:8" ht="15.5" x14ac:dyDescent="0.35">
      <c r="A9" s="4" t="s">
        <v>23</v>
      </c>
      <c r="B9" s="4" t="s">
        <v>11</v>
      </c>
      <c r="C9" s="5" t="s">
        <v>103</v>
      </c>
      <c r="D9" s="5" t="s">
        <v>24</v>
      </c>
      <c r="E9" s="6">
        <v>1620</v>
      </c>
      <c r="F9" s="1"/>
      <c r="G9" s="5" t="s">
        <v>25</v>
      </c>
      <c r="H9" s="4" t="s">
        <v>115</v>
      </c>
    </row>
    <row r="10" spans="1:8" ht="15.5" x14ac:dyDescent="0.35">
      <c r="A10" s="4" t="s">
        <v>26</v>
      </c>
      <c r="B10" s="4" t="s">
        <v>11</v>
      </c>
      <c r="C10" s="5" t="s">
        <v>27</v>
      </c>
      <c r="D10" s="5" t="s">
        <v>17</v>
      </c>
      <c r="E10" s="6">
        <v>1179</v>
      </c>
      <c r="F10" s="1"/>
      <c r="G10" s="5" t="s">
        <v>29</v>
      </c>
      <c r="H10" s="4" t="s">
        <v>116</v>
      </c>
    </row>
    <row r="11" spans="1:8" ht="15.5" x14ac:dyDescent="0.35">
      <c r="A11" s="4" t="s">
        <v>10</v>
      </c>
      <c r="B11" s="4" t="s">
        <v>11</v>
      </c>
      <c r="C11" s="5" t="s">
        <v>117</v>
      </c>
      <c r="D11" s="5" t="s">
        <v>30</v>
      </c>
      <c r="E11" s="6">
        <v>2811</v>
      </c>
      <c r="F11" s="4" t="s">
        <v>32</v>
      </c>
      <c r="G11" s="5" t="s">
        <v>45</v>
      </c>
      <c r="H11" s="4" t="s">
        <v>118</v>
      </c>
    </row>
    <row r="12" spans="1:8" ht="15.5" x14ac:dyDescent="0.35">
      <c r="A12" s="4" t="s">
        <v>15</v>
      </c>
      <c r="B12" s="4" t="s">
        <v>11</v>
      </c>
      <c r="C12" s="5" t="s">
        <v>119</v>
      </c>
      <c r="D12" s="5" t="s">
        <v>35</v>
      </c>
      <c r="E12" s="6">
        <v>3852</v>
      </c>
      <c r="F12" s="4" t="s">
        <v>13</v>
      </c>
      <c r="G12" s="5" t="s">
        <v>14</v>
      </c>
      <c r="H12" s="4" t="s">
        <v>120</v>
      </c>
    </row>
    <row r="13" spans="1:8" ht="15.5" x14ac:dyDescent="0.35">
      <c r="A13" s="4" t="s">
        <v>16</v>
      </c>
      <c r="B13" s="4" t="s">
        <v>11</v>
      </c>
      <c r="C13" s="5" t="s">
        <v>121</v>
      </c>
      <c r="D13" s="5" t="s">
        <v>31</v>
      </c>
      <c r="E13" s="6">
        <v>3685</v>
      </c>
      <c r="F13" s="4" t="s">
        <v>13</v>
      </c>
      <c r="G13" s="5" t="s">
        <v>14</v>
      </c>
      <c r="H13" s="4" t="s">
        <v>122</v>
      </c>
    </row>
    <row r="14" spans="1:8" ht="15.5" x14ac:dyDescent="0.35">
      <c r="A14" s="4" t="s">
        <v>98</v>
      </c>
      <c r="B14" s="4" t="s">
        <v>11</v>
      </c>
      <c r="C14" s="5" t="s">
        <v>104</v>
      </c>
      <c r="D14" s="5" t="s">
        <v>123</v>
      </c>
      <c r="E14" s="5" t="s">
        <v>124</v>
      </c>
      <c r="F14" s="1"/>
      <c r="G14" s="5" t="s">
        <v>125</v>
      </c>
      <c r="H14" s="4" t="s">
        <v>126</v>
      </c>
    </row>
    <row r="15" spans="1:8" ht="15.5" x14ac:dyDescent="0.35">
      <c r="A15" s="4" t="s">
        <v>34</v>
      </c>
      <c r="B15" s="4" t="s">
        <v>11</v>
      </c>
      <c r="C15" s="5" t="s">
        <v>107</v>
      </c>
      <c r="D15" s="5" t="s">
        <v>51</v>
      </c>
      <c r="E15" s="6">
        <v>1448</v>
      </c>
      <c r="F15" s="1"/>
      <c r="G15" s="5" t="s">
        <v>108</v>
      </c>
      <c r="H15" s="4" t="s">
        <v>127</v>
      </c>
    </row>
    <row r="16" spans="1:8" ht="15.5" x14ac:dyDescent="0.35">
      <c r="A16" s="4" t="s">
        <v>98</v>
      </c>
      <c r="B16" s="4" t="s">
        <v>10</v>
      </c>
      <c r="C16" s="5" t="s">
        <v>128</v>
      </c>
      <c r="D16" s="5" t="s">
        <v>70</v>
      </c>
      <c r="E16" s="5" t="s">
        <v>129</v>
      </c>
      <c r="F16" s="1"/>
      <c r="G16" s="5" t="s">
        <v>130</v>
      </c>
      <c r="H16" s="4" t="s">
        <v>131</v>
      </c>
    </row>
    <row r="17" spans="1:8" ht="15.5" x14ac:dyDescent="0.35">
      <c r="A17" s="4" t="s">
        <v>98</v>
      </c>
      <c r="B17" s="4" t="s">
        <v>15</v>
      </c>
      <c r="C17" s="5" t="s">
        <v>132</v>
      </c>
      <c r="D17" s="5" t="s">
        <v>133</v>
      </c>
      <c r="E17" s="6">
        <v>-3937</v>
      </c>
      <c r="F17" s="4" t="s">
        <v>13</v>
      </c>
      <c r="G17" s="5" t="s">
        <v>14</v>
      </c>
      <c r="H17" s="4" t="s">
        <v>134</v>
      </c>
    </row>
    <row r="18" spans="1:8" ht="15.5" x14ac:dyDescent="0.35">
      <c r="A18" s="4" t="s">
        <v>34</v>
      </c>
      <c r="B18" s="4" t="s">
        <v>15</v>
      </c>
      <c r="C18" s="5" t="s">
        <v>135</v>
      </c>
      <c r="D18" s="5" t="s">
        <v>33</v>
      </c>
      <c r="E18" s="5" t="s">
        <v>136</v>
      </c>
      <c r="F18" s="1"/>
      <c r="G18" s="5" t="s">
        <v>137</v>
      </c>
      <c r="H18" s="4" t="s">
        <v>138</v>
      </c>
    </row>
    <row r="19" spans="1:8" ht="15.5" x14ac:dyDescent="0.35">
      <c r="A19" s="4" t="s">
        <v>34</v>
      </c>
      <c r="B19" s="4" t="s">
        <v>16</v>
      </c>
      <c r="C19" s="5" t="s">
        <v>139</v>
      </c>
      <c r="D19" s="5" t="s">
        <v>51</v>
      </c>
      <c r="E19" s="5" t="s">
        <v>140</v>
      </c>
      <c r="F19" s="1"/>
      <c r="G19" s="5" t="s">
        <v>141</v>
      </c>
      <c r="H19" s="4" t="s">
        <v>142</v>
      </c>
    </row>
    <row r="20" spans="1:8" ht="31" x14ac:dyDescent="0.35">
      <c r="A20" s="4" t="s">
        <v>38</v>
      </c>
      <c r="B20" s="4" t="s">
        <v>39</v>
      </c>
      <c r="C20" s="5" t="s">
        <v>143</v>
      </c>
      <c r="D20" s="5" t="s">
        <v>20</v>
      </c>
      <c r="E20" s="5" t="s">
        <v>144</v>
      </c>
      <c r="F20" s="1"/>
      <c r="G20" s="5" t="s">
        <v>145</v>
      </c>
      <c r="H20" s="4" t="s">
        <v>146</v>
      </c>
    </row>
    <row r="21" spans="1:8" ht="31" x14ac:dyDescent="0.35">
      <c r="A21" s="4" t="s">
        <v>40</v>
      </c>
      <c r="B21" s="4" t="s">
        <v>41</v>
      </c>
      <c r="C21" s="5" t="s">
        <v>147</v>
      </c>
      <c r="D21" s="5" t="s">
        <v>106</v>
      </c>
      <c r="E21" s="6">
        <v>-3086</v>
      </c>
      <c r="F21" s="4" t="s">
        <v>32</v>
      </c>
      <c r="G21" s="5" t="s">
        <v>148</v>
      </c>
      <c r="H21" s="4" t="s">
        <v>149</v>
      </c>
    </row>
    <row r="22" spans="1:8" ht="15.5" customHeight="1" x14ac:dyDescent="0.35">
      <c r="A22" s="4" t="s">
        <v>150</v>
      </c>
      <c r="B22" s="4" t="s">
        <v>43</v>
      </c>
      <c r="C22" s="5" t="s">
        <v>151</v>
      </c>
      <c r="D22" s="5" t="s">
        <v>77</v>
      </c>
      <c r="E22" s="5" t="s">
        <v>152</v>
      </c>
      <c r="F22" s="1"/>
      <c r="G22" s="5" t="s">
        <v>153</v>
      </c>
      <c r="H22" s="4" t="s">
        <v>154</v>
      </c>
    </row>
    <row r="23" spans="1:8" ht="15.5" customHeight="1" x14ac:dyDescent="0.35">
      <c r="A23" s="4" t="s">
        <v>155</v>
      </c>
      <c r="B23" s="4" t="s">
        <v>44</v>
      </c>
      <c r="C23" s="5" t="s">
        <v>156</v>
      </c>
      <c r="D23" s="5" t="s">
        <v>50</v>
      </c>
      <c r="E23" s="5" t="s">
        <v>157</v>
      </c>
      <c r="F23" s="1"/>
      <c r="G23" s="5" t="s">
        <v>158</v>
      </c>
      <c r="H23" s="4" t="s">
        <v>159</v>
      </c>
    </row>
    <row r="24" spans="1:8" ht="31" x14ac:dyDescent="0.35">
      <c r="A24" s="4" t="s">
        <v>46</v>
      </c>
      <c r="B24" s="4" t="s">
        <v>47</v>
      </c>
      <c r="C24" s="5" t="s">
        <v>160</v>
      </c>
      <c r="D24" s="5" t="s">
        <v>161</v>
      </c>
      <c r="E24" s="6">
        <v>-1053</v>
      </c>
      <c r="F24" s="1"/>
      <c r="G24" s="5" t="s">
        <v>162</v>
      </c>
      <c r="H24" s="4" t="s">
        <v>163</v>
      </c>
    </row>
    <row r="25" spans="1:8" ht="15.5" customHeight="1" x14ac:dyDescent="0.35">
      <c r="A25" s="4" t="s">
        <v>48</v>
      </c>
      <c r="B25" s="4" t="s">
        <v>49</v>
      </c>
      <c r="C25" s="5" t="s">
        <v>164</v>
      </c>
      <c r="D25" s="5" t="s">
        <v>165</v>
      </c>
      <c r="E25" s="6">
        <v>-1752</v>
      </c>
      <c r="F25" s="1"/>
      <c r="G25" s="5" t="s">
        <v>73</v>
      </c>
      <c r="H25" s="4" t="s">
        <v>166</v>
      </c>
    </row>
    <row r="26" spans="1:8" ht="15.5" customHeight="1" x14ac:dyDescent="0.35">
      <c r="A26" s="4" t="s">
        <v>167</v>
      </c>
      <c r="B26" s="4" t="s">
        <v>52</v>
      </c>
      <c r="C26" s="5" t="s">
        <v>168</v>
      </c>
      <c r="D26" s="5" t="s">
        <v>169</v>
      </c>
      <c r="E26" s="6">
        <v>1256</v>
      </c>
      <c r="F26" s="1"/>
      <c r="G26" s="5" t="s">
        <v>170</v>
      </c>
      <c r="H26" s="4" t="s">
        <v>171</v>
      </c>
    </row>
    <row r="27" spans="1:8" ht="15.5" customHeight="1" x14ac:dyDescent="0.35">
      <c r="A27" s="4" t="s">
        <v>172</v>
      </c>
      <c r="B27" s="4" t="s">
        <v>53</v>
      </c>
      <c r="C27" s="5" t="s">
        <v>173</v>
      </c>
      <c r="D27" s="5" t="s">
        <v>105</v>
      </c>
      <c r="E27" s="6">
        <v>1588</v>
      </c>
      <c r="F27" s="1"/>
      <c r="G27" s="5" t="s">
        <v>174</v>
      </c>
      <c r="H27" s="4" t="s">
        <v>175</v>
      </c>
    </row>
    <row r="28" spans="1:8" ht="15.5" customHeight="1" x14ac:dyDescent="0.35">
      <c r="A28" t="s">
        <v>85</v>
      </c>
      <c r="B28">
        <v>0</v>
      </c>
      <c r="C28" s="5"/>
      <c r="D28" s="5"/>
      <c r="E28" s="6"/>
      <c r="F28" s="1"/>
      <c r="G28" s="5"/>
      <c r="H28" s="4"/>
    </row>
    <row r="29" spans="1:8" ht="15.5" customHeight="1" x14ac:dyDescent="0.35">
      <c r="A29" t="s">
        <v>86</v>
      </c>
      <c r="B29">
        <v>1</v>
      </c>
      <c r="C29" s="5"/>
      <c r="D29" s="5"/>
      <c r="E29" s="6"/>
      <c r="F29" s="4"/>
      <c r="G29" s="5"/>
      <c r="H29" s="4"/>
    </row>
    <row r="30" spans="1:8" ht="15.5" customHeight="1" x14ac:dyDescent="0.35">
      <c r="A30" t="s">
        <v>87</v>
      </c>
      <c r="B30">
        <v>0</v>
      </c>
      <c r="C30" s="5"/>
      <c r="D30" s="5"/>
      <c r="E30" s="6"/>
      <c r="F30" s="1"/>
      <c r="G30" s="5"/>
      <c r="H30" s="4"/>
    </row>
    <row r="31" spans="1:8" ht="15.5" customHeight="1" x14ac:dyDescent="0.35">
      <c r="A31" t="s">
        <v>88</v>
      </c>
      <c r="B31">
        <v>0.22463734599999999</v>
      </c>
      <c r="C31" s="5"/>
      <c r="D31" s="5"/>
      <c r="E31" s="5"/>
      <c r="F31" s="1"/>
      <c r="G31" s="5"/>
      <c r="H31" s="4"/>
    </row>
    <row r="32" spans="1:8" ht="15.5" x14ac:dyDescent="0.35">
      <c r="A32" s="4"/>
      <c r="B32" s="4"/>
      <c r="C32" s="5"/>
      <c r="D32" s="5"/>
      <c r="E32" s="6"/>
      <c r="F32" s="1"/>
      <c r="G32" s="5"/>
      <c r="H32" s="4"/>
    </row>
    <row r="33" spans="1:8" ht="15.5" x14ac:dyDescent="0.35">
      <c r="A33" s="4"/>
      <c r="B33" s="4"/>
      <c r="C33" s="5"/>
      <c r="D33" s="5"/>
      <c r="E33" s="6"/>
      <c r="F33" s="1"/>
      <c r="G33" s="5"/>
      <c r="H33" s="4"/>
    </row>
  </sheetData>
  <mergeCells count="2">
    <mergeCell ref="A1:H1"/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CC90-DE9F-4D1E-A994-DF10C467DAB5}">
  <dimension ref="A1:H31"/>
  <sheetViews>
    <sheetView workbookViewId="0">
      <selection activeCell="B28" sqref="B28:B31"/>
    </sheetView>
  </sheetViews>
  <sheetFormatPr baseColWidth="10" defaultColWidth="20.453125" defaultRowHeight="14.5" customHeight="1" x14ac:dyDescent="0.35"/>
  <cols>
    <col min="1" max="1" width="11" customWidth="1"/>
    <col min="2" max="2" width="18.08984375" bestFit="1" customWidth="1"/>
    <col min="3" max="3" width="11.1796875" bestFit="1" customWidth="1"/>
    <col min="4" max="4" width="5.81640625" bestFit="1" customWidth="1"/>
    <col min="5" max="5" width="6.6328125" customWidth="1"/>
    <col min="6" max="6" width="4.1796875" bestFit="1" customWidth="1"/>
    <col min="7" max="7" width="5.81640625" bestFit="1" customWidth="1"/>
    <col min="8" max="8" width="19.7265625" customWidth="1"/>
  </cols>
  <sheetData>
    <row r="1" spans="1:8" ht="14.5" customHeight="1" x14ac:dyDescent="0.35">
      <c r="A1" s="29" t="s">
        <v>0</v>
      </c>
      <c r="B1" s="29"/>
      <c r="C1" s="29"/>
      <c r="D1" s="29"/>
      <c r="E1" s="29"/>
      <c r="F1" s="29"/>
      <c r="G1" s="29"/>
      <c r="H1" s="29"/>
    </row>
    <row r="2" spans="1:8" ht="14.5" customHeight="1" x14ac:dyDescent="0.35">
      <c r="A2" s="1"/>
      <c r="B2" s="1"/>
      <c r="C2" s="30" t="s">
        <v>1</v>
      </c>
      <c r="D2" s="30"/>
      <c r="E2" s="30"/>
      <c r="F2" s="30"/>
      <c r="G2" s="30"/>
      <c r="H2" s="30"/>
    </row>
    <row r="3" spans="1:8" ht="14.5" customHeight="1" x14ac:dyDescent="0.35">
      <c r="A3" s="2" t="s">
        <v>2</v>
      </c>
      <c r="B3" s="2" t="s">
        <v>3</v>
      </c>
      <c r="C3" s="3" t="s">
        <v>4</v>
      </c>
      <c r="D3" s="3" t="s">
        <v>5</v>
      </c>
      <c r="E3" s="3" t="s">
        <v>6</v>
      </c>
      <c r="F3" s="2" t="s">
        <v>7</v>
      </c>
      <c r="G3" s="3" t="s">
        <v>8</v>
      </c>
      <c r="H3" s="2" t="s">
        <v>9</v>
      </c>
    </row>
    <row r="4" spans="1:8" ht="14.5" customHeight="1" x14ac:dyDescent="0.35">
      <c r="A4" s="4" t="s">
        <v>10</v>
      </c>
      <c r="B4" s="4" t="s">
        <v>59</v>
      </c>
      <c r="C4" s="5" t="s">
        <v>91</v>
      </c>
      <c r="D4" s="5" t="s">
        <v>60</v>
      </c>
      <c r="E4" s="6">
        <v>5135</v>
      </c>
      <c r="F4" s="4" t="s">
        <v>13</v>
      </c>
      <c r="G4" s="5" t="s">
        <v>14</v>
      </c>
      <c r="H4" s="4" t="s">
        <v>177</v>
      </c>
    </row>
    <row r="5" spans="1:8" ht="14.5" customHeight="1" x14ac:dyDescent="0.35">
      <c r="A5" s="4" t="s">
        <v>15</v>
      </c>
      <c r="B5" s="4" t="s">
        <v>59</v>
      </c>
      <c r="C5" s="5" t="s">
        <v>92</v>
      </c>
      <c r="D5" s="5" t="s">
        <v>60</v>
      </c>
      <c r="E5" s="6">
        <v>2021</v>
      </c>
      <c r="F5" s="4" t="s">
        <v>19</v>
      </c>
      <c r="G5" s="5" t="s">
        <v>60</v>
      </c>
      <c r="H5" s="4" t="s">
        <v>93</v>
      </c>
    </row>
    <row r="6" spans="1:8" ht="14.5" customHeight="1" x14ac:dyDescent="0.35">
      <c r="A6" s="4" t="s">
        <v>16</v>
      </c>
      <c r="B6" s="4" t="s">
        <v>59</v>
      </c>
      <c r="C6" s="5" t="s">
        <v>178</v>
      </c>
      <c r="D6" s="5" t="s">
        <v>12</v>
      </c>
      <c r="E6" s="6">
        <v>3811</v>
      </c>
      <c r="F6" s="4" t="s">
        <v>13</v>
      </c>
      <c r="G6" s="5" t="s">
        <v>14</v>
      </c>
      <c r="H6" s="4" t="s">
        <v>179</v>
      </c>
    </row>
    <row r="7" spans="1:8" ht="14.5" customHeight="1" x14ac:dyDescent="0.35">
      <c r="A7" s="4" t="s">
        <v>18</v>
      </c>
      <c r="B7" s="4" t="s">
        <v>59</v>
      </c>
      <c r="C7" s="5" t="s">
        <v>61</v>
      </c>
      <c r="D7" s="5" t="s">
        <v>62</v>
      </c>
      <c r="E7" s="5" t="s">
        <v>63</v>
      </c>
      <c r="F7" s="1"/>
      <c r="G7" s="5" t="s">
        <v>64</v>
      </c>
      <c r="H7" s="4" t="s">
        <v>65</v>
      </c>
    </row>
    <row r="8" spans="1:8" ht="14.5" customHeight="1" x14ac:dyDescent="0.35">
      <c r="A8" s="4" t="s">
        <v>21</v>
      </c>
      <c r="B8" s="4" t="s">
        <v>59</v>
      </c>
      <c r="C8" s="5" t="s">
        <v>66</v>
      </c>
      <c r="D8" s="5" t="s">
        <v>20</v>
      </c>
      <c r="E8" s="5" t="s">
        <v>67</v>
      </c>
      <c r="F8" s="1"/>
      <c r="G8" s="5" t="s">
        <v>68</v>
      </c>
      <c r="H8" s="4" t="s">
        <v>94</v>
      </c>
    </row>
    <row r="9" spans="1:8" ht="14.5" customHeight="1" x14ac:dyDescent="0.35">
      <c r="A9" s="4" t="s">
        <v>23</v>
      </c>
      <c r="B9" s="4" t="s">
        <v>59</v>
      </c>
      <c r="C9" s="5" t="s">
        <v>69</v>
      </c>
      <c r="D9" s="5" t="s">
        <v>12</v>
      </c>
      <c r="E9" s="6">
        <v>1310</v>
      </c>
      <c r="F9" s="1"/>
      <c r="G9" s="5" t="s">
        <v>70</v>
      </c>
      <c r="H9" s="4" t="s">
        <v>95</v>
      </c>
    </row>
    <row r="10" spans="1:8" ht="14.5" customHeight="1" x14ac:dyDescent="0.35">
      <c r="A10" s="4" t="s">
        <v>26</v>
      </c>
      <c r="B10" s="4" t="s">
        <v>59</v>
      </c>
      <c r="C10" s="5" t="s">
        <v>96</v>
      </c>
      <c r="D10" s="5" t="s">
        <v>20</v>
      </c>
      <c r="E10" s="6">
        <v>1676</v>
      </c>
      <c r="F10" s="1"/>
      <c r="G10" s="5" t="s">
        <v>71</v>
      </c>
      <c r="H10" s="4" t="s">
        <v>97</v>
      </c>
    </row>
    <row r="11" spans="1:8" ht="14.5" customHeight="1" x14ac:dyDescent="0.35">
      <c r="A11" s="4" t="s">
        <v>10</v>
      </c>
      <c r="B11" s="4" t="s">
        <v>59</v>
      </c>
      <c r="C11" s="5" t="s">
        <v>180</v>
      </c>
      <c r="D11" s="6">
        <v>1500</v>
      </c>
      <c r="E11" s="5" t="s">
        <v>181</v>
      </c>
      <c r="F11" s="1"/>
      <c r="G11" s="5" t="s">
        <v>182</v>
      </c>
      <c r="H11" s="4" t="s">
        <v>183</v>
      </c>
    </row>
    <row r="12" spans="1:8" ht="14.5" customHeight="1" x14ac:dyDescent="0.35">
      <c r="A12" s="4" t="s">
        <v>15</v>
      </c>
      <c r="B12" s="4" t="s">
        <v>59</v>
      </c>
      <c r="C12" s="5" t="s">
        <v>158</v>
      </c>
      <c r="D12" s="5" t="s">
        <v>184</v>
      </c>
      <c r="E12" s="5" t="s">
        <v>185</v>
      </c>
      <c r="F12" s="1"/>
      <c r="G12" s="5" t="s">
        <v>186</v>
      </c>
      <c r="H12" s="4" t="s">
        <v>187</v>
      </c>
    </row>
    <row r="13" spans="1:8" ht="14.5" customHeight="1" x14ac:dyDescent="0.35">
      <c r="A13" s="4" t="s">
        <v>16</v>
      </c>
      <c r="B13" s="4" t="s">
        <v>59</v>
      </c>
      <c r="C13" s="5" t="s">
        <v>188</v>
      </c>
      <c r="D13" s="6">
        <v>1601</v>
      </c>
      <c r="E13" s="5" t="s">
        <v>189</v>
      </c>
      <c r="F13" s="1"/>
      <c r="G13" s="5" t="s">
        <v>190</v>
      </c>
      <c r="H13" s="4" t="s">
        <v>191</v>
      </c>
    </row>
    <row r="14" spans="1:8" ht="14.5" customHeight="1" x14ac:dyDescent="0.35">
      <c r="A14" s="4" t="s">
        <v>98</v>
      </c>
      <c r="B14" s="4" t="s">
        <v>59</v>
      </c>
      <c r="C14" s="5" t="s">
        <v>192</v>
      </c>
      <c r="D14" s="5" t="s">
        <v>193</v>
      </c>
      <c r="E14" s="5" t="s">
        <v>194</v>
      </c>
      <c r="F14" s="1"/>
      <c r="G14" s="5" t="s">
        <v>195</v>
      </c>
      <c r="H14" s="4" t="s">
        <v>196</v>
      </c>
    </row>
    <row r="15" spans="1:8" ht="14.5" customHeight="1" x14ac:dyDescent="0.35">
      <c r="A15" s="4" t="s">
        <v>34</v>
      </c>
      <c r="B15" s="4" t="s">
        <v>59</v>
      </c>
      <c r="C15" s="5" t="s">
        <v>197</v>
      </c>
      <c r="D15" s="5" t="s">
        <v>198</v>
      </c>
      <c r="E15" s="5" t="s">
        <v>199</v>
      </c>
      <c r="F15" s="1"/>
      <c r="G15" s="5" t="s">
        <v>200</v>
      </c>
      <c r="H15" s="4" t="s">
        <v>201</v>
      </c>
    </row>
    <row r="16" spans="1:8" ht="14.5" customHeight="1" x14ac:dyDescent="0.35">
      <c r="A16" s="4" t="s">
        <v>98</v>
      </c>
      <c r="B16" s="4" t="s">
        <v>10</v>
      </c>
      <c r="C16" s="5" t="s">
        <v>128</v>
      </c>
      <c r="D16" s="5" t="s">
        <v>70</v>
      </c>
      <c r="E16" s="5" t="s">
        <v>129</v>
      </c>
      <c r="F16" s="1"/>
      <c r="G16" s="5" t="s">
        <v>130</v>
      </c>
      <c r="H16" s="4" t="s">
        <v>131</v>
      </c>
    </row>
    <row r="17" spans="1:8" ht="14.5" customHeight="1" x14ac:dyDescent="0.35">
      <c r="A17" s="4" t="s">
        <v>98</v>
      </c>
      <c r="B17" s="4" t="s">
        <v>15</v>
      </c>
      <c r="C17" s="5" t="s">
        <v>132</v>
      </c>
      <c r="D17" s="5" t="s">
        <v>133</v>
      </c>
      <c r="E17" s="6">
        <v>-3937</v>
      </c>
      <c r="F17" s="4" t="s">
        <v>13</v>
      </c>
      <c r="G17" s="5" t="s">
        <v>14</v>
      </c>
      <c r="H17" s="4" t="s">
        <v>134</v>
      </c>
    </row>
    <row r="18" spans="1:8" ht="14.5" customHeight="1" x14ac:dyDescent="0.35">
      <c r="A18" s="4" t="s">
        <v>34</v>
      </c>
      <c r="B18" s="4" t="s">
        <v>15</v>
      </c>
      <c r="C18" s="5" t="s">
        <v>135</v>
      </c>
      <c r="D18" s="5" t="s">
        <v>33</v>
      </c>
      <c r="E18" s="5" t="s">
        <v>136</v>
      </c>
      <c r="F18" s="1"/>
      <c r="G18" s="5" t="s">
        <v>137</v>
      </c>
      <c r="H18" s="4" t="s">
        <v>138</v>
      </c>
    </row>
    <row r="19" spans="1:8" ht="14.5" customHeight="1" x14ac:dyDescent="0.35">
      <c r="A19" s="4" t="s">
        <v>34</v>
      </c>
      <c r="B19" s="4" t="s">
        <v>16</v>
      </c>
      <c r="C19" s="5" t="s">
        <v>139</v>
      </c>
      <c r="D19" s="5" t="s">
        <v>51</v>
      </c>
      <c r="E19" s="5" t="s">
        <v>140</v>
      </c>
      <c r="F19" s="1"/>
      <c r="G19" s="5" t="s">
        <v>141</v>
      </c>
      <c r="H19" s="4" t="s">
        <v>142</v>
      </c>
    </row>
    <row r="20" spans="1:8" ht="14.5" customHeight="1" x14ac:dyDescent="0.35">
      <c r="A20" s="4" t="s">
        <v>38</v>
      </c>
      <c r="B20" s="4" t="s">
        <v>72</v>
      </c>
      <c r="C20" s="5" t="s">
        <v>151</v>
      </c>
      <c r="D20" s="5" t="s">
        <v>60</v>
      </c>
      <c r="E20" s="5" t="s">
        <v>202</v>
      </c>
      <c r="F20" s="1"/>
      <c r="G20" s="5" t="s">
        <v>145</v>
      </c>
      <c r="H20" s="4" t="s">
        <v>203</v>
      </c>
    </row>
    <row r="21" spans="1:8" ht="14.5" customHeight="1" x14ac:dyDescent="0.35">
      <c r="A21" s="4" t="s">
        <v>40</v>
      </c>
      <c r="B21" s="4" t="s">
        <v>74</v>
      </c>
      <c r="C21" s="5" t="s">
        <v>204</v>
      </c>
      <c r="D21" s="5" t="s">
        <v>205</v>
      </c>
      <c r="E21" s="6">
        <v>-1784</v>
      </c>
      <c r="F21" s="1"/>
      <c r="G21" s="5" t="s">
        <v>36</v>
      </c>
      <c r="H21" s="4" t="s">
        <v>206</v>
      </c>
    </row>
    <row r="22" spans="1:8" ht="14.5" customHeight="1" x14ac:dyDescent="0.35">
      <c r="A22" s="4" t="s">
        <v>150</v>
      </c>
      <c r="B22" s="4" t="s">
        <v>75</v>
      </c>
      <c r="C22" s="5" t="s">
        <v>66</v>
      </c>
      <c r="D22" s="5" t="s">
        <v>42</v>
      </c>
      <c r="E22" s="5" t="s">
        <v>207</v>
      </c>
      <c r="F22" s="1"/>
      <c r="G22" s="5" t="s">
        <v>208</v>
      </c>
      <c r="H22" s="4" t="s">
        <v>209</v>
      </c>
    </row>
    <row r="23" spans="1:8" ht="14.5" customHeight="1" x14ac:dyDescent="0.35">
      <c r="A23" s="4" t="s">
        <v>155</v>
      </c>
      <c r="B23" s="4" t="s">
        <v>76</v>
      </c>
      <c r="C23" s="5" t="s">
        <v>210</v>
      </c>
      <c r="D23" s="5" t="s">
        <v>37</v>
      </c>
      <c r="E23" s="5" t="s">
        <v>211</v>
      </c>
      <c r="F23" s="1"/>
      <c r="G23" s="5" t="s">
        <v>212</v>
      </c>
      <c r="H23" s="4" t="s">
        <v>213</v>
      </c>
    </row>
    <row r="24" spans="1:8" ht="14.5" customHeight="1" x14ac:dyDescent="0.35">
      <c r="A24" s="4" t="s">
        <v>46</v>
      </c>
      <c r="B24" s="4" t="s">
        <v>78</v>
      </c>
      <c r="C24" s="5" t="s">
        <v>214</v>
      </c>
      <c r="D24" s="5" t="s">
        <v>215</v>
      </c>
      <c r="E24" s="5" t="s">
        <v>216</v>
      </c>
      <c r="F24" s="1"/>
      <c r="G24" s="5" t="s">
        <v>217</v>
      </c>
      <c r="H24" s="4" t="s">
        <v>218</v>
      </c>
    </row>
    <row r="25" spans="1:8" ht="14.5" customHeight="1" x14ac:dyDescent="0.35">
      <c r="A25" s="4" t="s">
        <v>48</v>
      </c>
      <c r="B25" s="4" t="s">
        <v>79</v>
      </c>
      <c r="C25" s="5" t="s">
        <v>219</v>
      </c>
      <c r="D25" s="5" t="s">
        <v>220</v>
      </c>
      <c r="E25" s="5" t="s">
        <v>221</v>
      </c>
      <c r="F25" s="1"/>
      <c r="G25" s="5" t="s">
        <v>222</v>
      </c>
      <c r="H25" s="4" t="s">
        <v>223</v>
      </c>
    </row>
    <row r="26" spans="1:8" ht="14.5" customHeight="1" x14ac:dyDescent="0.35">
      <c r="A26" s="4" t="s">
        <v>167</v>
      </c>
      <c r="B26" s="4" t="s">
        <v>80</v>
      </c>
      <c r="C26" s="5" t="s">
        <v>224</v>
      </c>
      <c r="D26" s="5" t="s">
        <v>198</v>
      </c>
      <c r="E26" s="5" t="s">
        <v>147</v>
      </c>
      <c r="F26" s="1"/>
      <c r="G26" s="5" t="s">
        <v>225</v>
      </c>
      <c r="H26" s="4" t="s">
        <v>226</v>
      </c>
    </row>
    <row r="27" spans="1:8" ht="14.5" customHeight="1" x14ac:dyDescent="0.35">
      <c r="A27" s="4" t="s">
        <v>172</v>
      </c>
      <c r="B27" s="4" t="s">
        <v>81</v>
      </c>
      <c r="C27" s="5" t="s">
        <v>227</v>
      </c>
      <c r="D27" s="5" t="s">
        <v>99</v>
      </c>
      <c r="E27" s="5" t="s">
        <v>228</v>
      </c>
      <c r="F27" s="1"/>
      <c r="G27" s="5" t="s">
        <v>229</v>
      </c>
      <c r="H27" s="4" t="s">
        <v>230</v>
      </c>
    </row>
    <row r="28" spans="1:8" ht="14.5" customHeight="1" x14ac:dyDescent="0.35">
      <c r="A28" t="s">
        <v>85</v>
      </c>
      <c r="B28">
        <v>0</v>
      </c>
    </row>
    <row r="29" spans="1:8" ht="14.5" customHeight="1" x14ac:dyDescent="0.35">
      <c r="A29" t="s">
        <v>86</v>
      </c>
      <c r="B29">
        <v>1</v>
      </c>
    </row>
    <row r="30" spans="1:8" ht="14.5" customHeight="1" x14ac:dyDescent="0.35">
      <c r="A30" t="s">
        <v>87</v>
      </c>
      <c r="B30">
        <v>0</v>
      </c>
    </row>
    <row r="31" spans="1:8" ht="14.5" customHeight="1" x14ac:dyDescent="0.35">
      <c r="A31" t="s">
        <v>88</v>
      </c>
      <c r="B31">
        <v>0.238648842</v>
      </c>
    </row>
  </sheetData>
  <mergeCells count="2">
    <mergeCell ref="A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edited</vt:lpstr>
      <vt:lpstr>original_apbi</vt:lpstr>
      <vt:lpstr>original_soci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Ortiz</dc:creator>
  <cp:lastModifiedBy>Cristóbal Ignacio Ortiz Vilches</cp:lastModifiedBy>
  <dcterms:created xsi:type="dcterms:W3CDTF">2015-06-05T18:19:34Z</dcterms:created>
  <dcterms:modified xsi:type="dcterms:W3CDTF">2023-10-26T20:07:04Z</dcterms:modified>
</cp:coreProperties>
</file>