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iortiz1_uc_cl/Documents/Investigación y proyectos/[COBA] Cohesión Barrial/dse-cob-tesis/3_output/tablas/"/>
    </mc:Choice>
  </mc:AlternateContent>
  <xr:revisionPtr revIDLastSave="1136" documentId="11_AD4D2F04E46CFB4ACB3E206C1D51D590683EDF1D" xr6:coauthVersionLast="47" xr6:coauthVersionMax="47" xr10:uidLastSave="{ED83A41C-6C68-4073-A566-08E5A44951F3}"/>
  <bookViews>
    <workbookView xWindow="-110" yWindow="-110" windowWidth="19420" windowHeight="11020" tabRatio="887" activeTab="1" xr2:uid="{00000000-000D-0000-FFFF-FFFF00000000}"/>
  </bookViews>
  <sheets>
    <sheet name="edited" sheetId="2" r:id="rId1"/>
    <sheet name="edited_short" sheetId="4" r:id="rId2"/>
    <sheet name="edited_gse" sheetId="5" r:id="rId3"/>
    <sheet name="original_apbi" sheetId="1" r:id="rId4"/>
    <sheet name="original_soci" sheetId="3" r:id="rId5"/>
    <sheet name="original_low" sheetId="6" r:id="rId6"/>
    <sheet name="original_midlow" sheetId="7" r:id="rId7"/>
    <sheet name="original_midhigh" sheetId="9" r:id="rId8"/>
    <sheet name="original_high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5" l="1"/>
  <c r="I33" i="5"/>
  <c r="J32" i="5"/>
  <c r="I32" i="5"/>
  <c r="J31" i="5"/>
  <c r="I31" i="5"/>
  <c r="J30" i="5"/>
  <c r="I30" i="5"/>
  <c r="H33" i="5"/>
  <c r="G33" i="5"/>
  <c r="H32" i="5"/>
  <c r="G32" i="5"/>
  <c r="H31" i="5"/>
  <c r="G31" i="5"/>
  <c r="H30" i="5"/>
  <c r="G30" i="5"/>
  <c r="F33" i="5"/>
  <c r="E33" i="5"/>
  <c r="F32" i="5"/>
  <c r="E32" i="5"/>
  <c r="F31" i="5"/>
  <c r="E31" i="5"/>
  <c r="F30" i="5"/>
  <c r="E30" i="5"/>
  <c r="D33" i="5"/>
  <c r="D32" i="5"/>
  <c r="D31" i="5"/>
  <c r="D30" i="5"/>
  <c r="C30" i="5"/>
  <c r="C33" i="5"/>
  <c r="C32" i="5"/>
  <c r="C31" i="5"/>
  <c r="J28" i="5"/>
  <c r="J27" i="5"/>
  <c r="J26" i="5"/>
  <c r="J25" i="5"/>
  <c r="J24" i="5"/>
  <c r="J23" i="5"/>
  <c r="J21" i="5"/>
  <c r="J20" i="5"/>
  <c r="J19" i="5"/>
  <c r="J18" i="5"/>
  <c r="J16" i="5"/>
  <c r="J15" i="5"/>
  <c r="J14" i="5"/>
  <c r="J13" i="5"/>
  <c r="J11" i="5"/>
  <c r="J10" i="5"/>
  <c r="J8" i="5"/>
  <c r="J7" i="5"/>
  <c r="J6" i="5"/>
  <c r="H23" i="5"/>
  <c r="H28" i="5"/>
  <c r="H27" i="5"/>
  <c r="H26" i="5"/>
  <c r="H25" i="5"/>
  <c r="H24" i="5"/>
  <c r="H20" i="5"/>
  <c r="H21" i="5"/>
  <c r="H19" i="5"/>
  <c r="H18" i="5"/>
  <c r="H16" i="5"/>
  <c r="H15" i="5"/>
  <c r="H14" i="5"/>
  <c r="H13" i="5"/>
  <c r="H11" i="5"/>
  <c r="H10" i="5"/>
  <c r="H8" i="5"/>
  <c r="H7" i="5"/>
  <c r="H6" i="5"/>
  <c r="F28" i="5"/>
  <c r="F27" i="5"/>
  <c r="F26" i="5"/>
  <c r="F25" i="5"/>
  <c r="F24" i="5"/>
  <c r="F23" i="5"/>
  <c r="F21" i="5"/>
  <c r="F20" i="5"/>
  <c r="F19" i="5"/>
  <c r="F18" i="5"/>
  <c r="F16" i="5"/>
  <c r="F15" i="5"/>
  <c r="F14" i="5"/>
  <c r="F13" i="5"/>
  <c r="F11" i="5"/>
  <c r="F10" i="5"/>
  <c r="F8" i="5"/>
  <c r="F7" i="5"/>
  <c r="F6" i="5"/>
  <c r="D28" i="5"/>
  <c r="D27" i="5"/>
  <c r="D26" i="5"/>
  <c r="D25" i="5"/>
  <c r="D24" i="5"/>
  <c r="D23" i="5"/>
  <c r="D21" i="5"/>
  <c r="D20" i="5"/>
  <c r="D19" i="5"/>
  <c r="D18" i="5"/>
  <c r="D16" i="5"/>
  <c r="D15" i="5"/>
  <c r="D14" i="5"/>
  <c r="D13" i="5"/>
  <c r="D11" i="5"/>
  <c r="D10" i="5"/>
  <c r="D8" i="5"/>
  <c r="D7" i="5"/>
  <c r="D6" i="5"/>
  <c r="G8" i="5"/>
  <c r="C6" i="5"/>
  <c r="I25" i="5"/>
  <c r="I28" i="5"/>
  <c r="I27" i="5"/>
  <c r="I26" i="5"/>
  <c r="I24" i="5"/>
  <c r="I21" i="5"/>
  <c r="I20" i="5"/>
  <c r="I19" i="5"/>
  <c r="I16" i="5"/>
  <c r="I15" i="5"/>
  <c r="I14" i="5"/>
  <c r="I11" i="5"/>
  <c r="I8" i="5"/>
  <c r="I7" i="5"/>
  <c r="I23" i="5"/>
  <c r="I18" i="5"/>
  <c r="I13" i="5"/>
  <c r="I10" i="5"/>
  <c r="I6" i="5"/>
  <c r="G23" i="5"/>
  <c r="G28" i="5"/>
  <c r="G27" i="5"/>
  <c r="G26" i="5"/>
  <c r="G25" i="5"/>
  <c r="G24" i="5"/>
  <c r="G21" i="5"/>
  <c r="G20" i="5"/>
  <c r="G19" i="5"/>
  <c r="G16" i="5"/>
  <c r="G15" i="5"/>
  <c r="G14" i="5"/>
  <c r="G11" i="5"/>
  <c r="G7" i="5"/>
  <c r="G18" i="5"/>
  <c r="G13" i="5"/>
  <c r="G10" i="5"/>
  <c r="G6" i="5"/>
  <c r="E28" i="5"/>
  <c r="E27" i="5"/>
  <c r="E26" i="5"/>
  <c r="E25" i="5"/>
  <c r="E24" i="5"/>
  <c r="E21" i="5"/>
  <c r="E20" i="5"/>
  <c r="E19" i="5"/>
  <c r="E16" i="5"/>
  <c r="E15" i="5"/>
  <c r="E14" i="5"/>
  <c r="E11" i="5"/>
  <c r="E8" i="5"/>
  <c r="E7" i="5"/>
  <c r="E23" i="5"/>
  <c r="E18" i="5"/>
  <c r="E13" i="5"/>
  <c r="E10" i="5"/>
  <c r="E6" i="5"/>
  <c r="C28" i="5"/>
  <c r="C27" i="5"/>
  <c r="C26" i="5"/>
  <c r="C25" i="5"/>
  <c r="C24" i="5"/>
  <c r="C23" i="5"/>
  <c r="C21" i="5"/>
  <c r="C20" i="5"/>
  <c r="C19" i="5"/>
  <c r="C18" i="5"/>
  <c r="C16" i="5"/>
  <c r="C15" i="5"/>
  <c r="C14" i="5"/>
  <c r="C13" i="5"/>
  <c r="C11" i="5"/>
  <c r="C10" i="5"/>
  <c r="C8" i="5"/>
  <c r="C7" i="5"/>
  <c r="B33" i="5"/>
  <c r="B32" i="5"/>
  <c r="B31" i="5"/>
  <c r="B30" i="5"/>
  <c r="B28" i="5"/>
  <c r="B27" i="5"/>
  <c r="B26" i="5"/>
  <c r="B25" i="5"/>
  <c r="B24" i="5"/>
  <c r="B23" i="5"/>
  <c r="B21" i="5"/>
  <c r="B20" i="5"/>
  <c r="B19" i="5"/>
  <c r="B18" i="5"/>
  <c r="B16" i="5"/>
  <c r="B15" i="5"/>
  <c r="B14" i="5"/>
  <c r="B13" i="5"/>
  <c r="B11" i="5"/>
  <c r="B10" i="5"/>
  <c r="B8" i="5"/>
  <c r="B7" i="5"/>
  <c r="B6" i="5"/>
  <c r="B19" i="2"/>
  <c r="C19" i="2"/>
  <c r="D19" i="2"/>
  <c r="B20" i="2"/>
  <c r="C20" i="2"/>
  <c r="D20" i="2"/>
  <c r="B21" i="2"/>
  <c r="C21" i="2"/>
  <c r="D21" i="2"/>
  <c r="B22" i="2"/>
  <c r="C22" i="2"/>
  <c r="D22" i="2"/>
  <c r="D33" i="4"/>
  <c r="C33" i="4"/>
  <c r="B33" i="4"/>
  <c r="D32" i="4"/>
  <c r="C32" i="4"/>
  <c r="B32" i="4"/>
  <c r="D31" i="4"/>
  <c r="C31" i="4"/>
  <c r="B31" i="4"/>
  <c r="D30" i="4"/>
  <c r="C30" i="4"/>
  <c r="B30" i="4"/>
  <c r="D20" i="4"/>
  <c r="C20" i="4"/>
  <c r="B20" i="4"/>
  <c r="D19" i="4"/>
  <c r="C19" i="4"/>
  <c r="B19" i="4"/>
  <c r="D18" i="4"/>
  <c r="C18" i="4"/>
  <c r="B18" i="4"/>
  <c r="D17" i="4"/>
  <c r="C17" i="4"/>
  <c r="B17" i="4"/>
  <c r="D15" i="4"/>
  <c r="C15" i="4"/>
  <c r="B15" i="4"/>
  <c r="D14" i="4"/>
  <c r="C14" i="4"/>
  <c r="B14" i="4"/>
  <c r="D13" i="4"/>
  <c r="C13" i="4"/>
  <c r="B13" i="4"/>
  <c r="D12" i="4"/>
  <c r="C12" i="4"/>
  <c r="B12" i="4"/>
  <c r="D10" i="4"/>
  <c r="C10" i="4"/>
  <c r="B10" i="4"/>
  <c r="D9" i="4"/>
  <c r="C9" i="4"/>
  <c r="B9" i="4"/>
  <c r="D7" i="4"/>
  <c r="C7" i="4"/>
  <c r="B7" i="4"/>
  <c r="D6" i="4"/>
  <c r="C6" i="4"/>
  <c r="B6" i="4"/>
  <c r="D5" i="4"/>
  <c r="C5" i="4"/>
  <c r="B5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C34" i="2"/>
  <c r="C35" i="2"/>
  <c r="C36" i="2"/>
  <c r="C37" i="2"/>
  <c r="D29" i="2"/>
  <c r="D32" i="2"/>
  <c r="D31" i="2"/>
  <c r="D30" i="2"/>
  <c r="D25" i="2"/>
  <c r="D27" i="2"/>
  <c r="D26" i="2"/>
  <c r="D24" i="2"/>
  <c r="D11" i="2"/>
  <c r="C5" i="2"/>
  <c r="D5" i="2"/>
  <c r="B17" i="2"/>
  <c r="C17" i="2"/>
  <c r="C32" i="2"/>
  <c r="C31" i="2"/>
  <c r="C30" i="2"/>
  <c r="C29" i="2"/>
  <c r="B29" i="2"/>
  <c r="C26" i="2"/>
  <c r="C27" i="2"/>
  <c r="C25" i="2"/>
  <c r="C24" i="2"/>
  <c r="B24" i="2"/>
  <c r="B32" i="2"/>
  <c r="B31" i="2"/>
  <c r="B30" i="2"/>
  <c r="B27" i="2"/>
  <c r="B26" i="2"/>
  <c r="B25" i="2"/>
  <c r="B13" i="2"/>
  <c r="B11" i="2"/>
  <c r="B16" i="2"/>
  <c r="D37" i="2"/>
  <c r="D36" i="2"/>
  <c r="D35" i="2"/>
  <c r="D34" i="2"/>
  <c r="B37" i="2"/>
  <c r="B36" i="2"/>
  <c r="B35" i="2"/>
  <c r="B34" i="2"/>
  <c r="D7" i="2" l="1"/>
  <c r="D6" i="2"/>
  <c r="D17" i="2"/>
  <c r="D16" i="2"/>
  <c r="D15" i="2"/>
  <c r="D14" i="2"/>
  <c r="D13" i="2"/>
  <c r="D10" i="2"/>
  <c r="D9" i="2"/>
  <c r="D8" i="2"/>
  <c r="C16" i="2"/>
  <c r="C6" i="2"/>
  <c r="C7" i="2"/>
  <c r="C8" i="2"/>
  <c r="C9" i="2"/>
  <c r="C10" i="2"/>
  <c r="C11" i="2"/>
  <c r="C13" i="2"/>
  <c r="C14" i="2"/>
  <c r="C15" i="2"/>
  <c r="B6" i="2"/>
  <c r="B14" i="2"/>
  <c r="B15" i="2"/>
  <c r="B10" i="2"/>
  <c r="B8" i="2"/>
  <c r="B9" i="2"/>
  <c r="B7" i="2"/>
  <c r="B5" i="2"/>
</calcChain>
</file>

<file path=xl/sharedStrings.xml><?xml version="1.0" encoding="utf-8"?>
<sst xmlns="http://schemas.openxmlformats.org/spreadsheetml/2006/main" count="1759" uniqueCount="856">
  <si>
    <t>Regression Paths</t>
  </si>
  <si>
    <t>Standardized</t>
  </si>
  <si>
    <t xml:space="preserve">Predictor </t>
  </si>
  <si>
    <t xml:space="preserve">DV </t>
  </si>
  <si>
    <t xml:space="preserve">Path Value </t>
  </si>
  <si>
    <t xml:space="preserve">SE </t>
  </si>
  <si>
    <t xml:space="preserve">z </t>
  </si>
  <si>
    <t xml:space="preserve">sig </t>
  </si>
  <si>
    <t xml:space="preserve">p </t>
  </si>
  <si>
    <t xml:space="preserve">95% CI </t>
  </si>
  <si>
    <t>segui</t>
  </si>
  <si>
    <t>apbi</t>
  </si>
  <si>
    <t>0.042</t>
  </si>
  <si>
    <t>***</t>
  </si>
  <si>
    <t>0.000</t>
  </si>
  <si>
    <t>repbi</t>
  </si>
  <si>
    <t>sacci</t>
  </si>
  <si>
    <t>0.041</t>
  </si>
  <si>
    <t>edadi</t>
  </si>
  <si>
    <t>*</t>
  </si>
  <si>
    <t>0.045</t>
  </si>
  <si>
    <t>educi</t>
  </si>
  <si>
    <t>0.102</t>
  </si>
  <si>
    <t>essui</t>
  </si>
  <si>
    <t>0.038</t>
  </si>
  <si>
    <t>0.105</t>
  </si>
  <si>
    <t>time</t>
  </si>
  <si>
    <t>0.048</t>
  </si>
  <si>
    <t>0.040</t>
  </si>
  <si>
    <t>0.239</t>
  </si>
  <si>
    <t>0.067</t>
  </si>
  <si>
    <t>0.073</t>
  </si>
  <si>
    <t>**</t>
  </si>
  <si>
    <t>0.127</t>
  </si>
  <si>
    <t>ave_jane</t>
  </si>
  <si>
    <t>0.071</t>
  </si>
  <si>
    <t>0.074</t>
  </si>
  <si>
    <t>0.023</t>
  </si>
  <si>
    <t>a1*b1</t>
  </si>
  <si>
    <t>ind_segr_segui_apbi</t>
  </si>
  <si>
    <t>a2*b2</t>
  </si>
  <si>
    <t>ind_segr_repbi_apbi</t>
  </si>
  <si>
    <t>0.012</t>
  </si>
  <si>
    <t>ind_jane_repbi_apbi</t>
  </si>
  <si>
    <t>ind_jane_sacci_apbi</t>
  </si>
  <si>
    <t>0.005</t>
  </si>
  <si>
    <t>c1+(a1*b1)</t>
  </si>
  <si>
    <t>tot_segr_segui_apbi</t>
  </si>
  <si>
    <t>c1+(a2*b2)</t>
  </si>
  <si>
    <t>tot_segr_repbi_apbi</t>
  </si>
  <si>
    <t>0.031</t>
  </si>
  <si>
    <t>0.140</t>
  </si>
  <si>
    <t>tot_jane_repbi_apbi</t>
  </si>
  <si>
    <t>tot_jane_sacci_apbi</t>
  </si>
  <si>
    <t>0.222</t>
  </si>
  <si>
    <t>Sociabilidad barrial</t>
  </si>
  <si>
    <t>Pertenencia al barrio</t>
  </si>
  <si>
    <t>Nivel 2 (entre barrios): efectos indirectos</t>
  </si>
  <si>
    <t>Nivel 2 (entre barrios): efectos totales</t>
  </si>
  <si>
    <t>soci</t>
  </si>
  <si>
    <t>0.043</t>
  </si>
  <si>
    <t>-0.014</t>
  </si>
  <si>
    <t>0.047</t>
  </si>
  <si>
    <t>-0.305</t>
  </si>
  <si>
    <t>0.761</t>
  </si>
  <si>
    <t>-0.106 - 0.078</t>
  </si>
  <si>
    <t>-0.010</t>
  </si>
  <si>
    <t>-0.215</t>
  </si>
  <si>
    <t>0.830</t>
  </si>
  <si>
    <t>0.055</t>
  </si>
  <si>
    <t>0.190</t>
  </si>
  <si>
    <t>0.094</t>
  </si>
  <si>
    <t>ind_segr_segui_soci</t>
  </si>
  <si>
    <t>0.080</t>
  </si>
  <si>
    <t>ind_segr_repbi_soci</t>
  </si>
  <si>
    <t>ind_jane_repbi_soci</t>
  </si>
  <si>
    <t>ind_jane_sacci_soci</t>
  </si>
  <si>
    <t>0.028</t>
  </si>
  <si>
    <t>tot_segr_segui_soci</t>
  </si>
  <si>
    <t>tot_segr_repbi_soci</t>
  </si>
  <si>
    <t>tot_jane_repbi_soci</t>
  </si>
  <si>
    <t>tot_jane_sacci_soci</t>
  </si>
  <si>
    <t>Variables independientes</t>
  </si>
  <si>
    <t>Variables dependientes</t>
  </si>
  <si>
    <t>β (SE)</t>
  </si>
  <si>
    <t>chisq</t>
  </si>
  <si>
    <t>cfi</t>
  </si>
  <si>
    <t>rmsea</t>
  </si>
  <si>
    <t>srmr</t>
  </si>
  <si>
    <t>Medidas de ajuste</t>
  </si>
  <si>
    <t>Nota: *p  &lt; 0.05; **p &lt; 0.01; ***p &lt; 0.001</t>
  </si>
  <si>
    <t>0.223</t>
  </si>
  <si>
    <t>0.087</t>
  </si>
  <si>
    <t>0.003 - 0.172</t>
  </si>
  <si>
    <t>-0.098 - 0.079</t>
  </si>
  <si>
    <t>-0.027 - 0.137</t>
  </si>
  <si>
    <t>0.075</t>
  </si>
  <si>
    <t>-0.013 - 0.162</t>
  </si>
  <si>
    <t>ent_segr</t>
  </si>
  <si>
    <t>0.562</t>
  </si>
  <si>
    <t>0.234</t>
  </si>
  <si>
    <t>0.002 - 0.169</t>
  </si>
  <si>
    <t>-0.067</t>
  </si>
  <si>
    <t>0.062</t>
  </si>
  <si>
    <t>-0.119</t>
  </si>
  <si>
    <t>0.143</t>
  </si>
  <si>
    <t>0.036</t>
  </si>
  <si>
    <t>0.203</t>
  </si>
  <si>
    <t>0.147</t>
  </si>
  <si>
    <t>0.152 - 0.315</t>
  </si>
  <si>
    <t>0.218</t>
  </si>
  <si>
    <t>0.136 - 0.299</t>
  </si>
  <si>
    <t>0.142 - 0.301</t>
  </si>
  <si>
    <t>0.086</t>
  </si>
  <si>
    <t>-0.148 - 0.013</t>
  </si>
  <si>
    <t>-0.013 - 0.137</t>
  </si>
  <si>
    <t>-0.032 - 0.128</t>
  </si>
  <si>
    <t>0.189</t>
  </si>
  <si>
    <t>0.057 - 0.321</t>
  </si>
  <si>
    <t>0.273</t>
  </si>
  <si>
    <t>0.134 - 0.412</t>
  </si>
  <si>
    <t>0.268</t>
  </si>
  <si>
    <t>0.125 - 0.41</t>
  </si>
  <si>
    <t>0.131</t>
  </si>
  <si>
    <t>-0.913</t>
  </si>
  <si>
    <t>0.361</t>
  </si>
  <si>
    <t>-0.375 - 0.137</t>
  </si>
  <si>
    <t>-0.072 - 0.477</t>
  </si>
  <si>
    <t>-0.114</t>
  </si>
  <si>
    <t>-0.602</t>
  </si>
  <si>
    <t>0.547</t>
  </si>
  <si>
    <t>-0.487 - 0.258</t>
  </si>
  <si>
    <t>-0.512</t>
  </si>
  <si>
    <t>0.130</t>
  </si>
  <si>
    <t>-0.767 - -0.257</t>
  </si>
  <si>
    <t>-0.113</t>
  </si>
  <si>
    <t>-0.890</t>
  </si>
  <si>
    <t>0.373</t>
  </si>
  <si>
    <t>-0.362 - 0.136</t>
  </si>
  <si>
    <t>0.107</t>
  </si>
  <si>
    <t>0.768</t>
  </si>
  <si>
    <t>0.443</t>
  </si>
  <si>
    <t>-0.167 - 0.381</t>
  </si>
  <si>
    <t>-0.027</t>
  </si>
  <si>
    <t>-0.597</t>
  </si>
  <si>
    <t>0.551</t>
  </si>
  <si>
    <t>-0.115 - 0.061</t>
  </si>
  <si>
    <t>-0.111</t>
  </si>
  <si>
    <t>0.002</t>
  </si>
  <si>
    <t>-0.182 - -0.041</t>
  </si>
  <si>
    <t>a3*b2</t>
  </si>
  <si>
    <t>-0.025</t>
  </si>
  <si>
    <t>-0.877</t>
  </si>
  <si>
    <t>0.381</t>
  </si>
  <si>
    <t>-0.08 - 0.03</t>
  </si>
  <si>
    <t>a4*b3</t>
  </si>
  <si>
    <t>0.024</t>
  </si>
  <si>
    <t>0.759</t>
  </si>
  <si>
    <t>0.448</t>
  </si>
  <si>
    <t>-0.038 - 0.085</t>
  </si>
  <si>
    <t>-0.146</t>
  </si>
  <si>
    <t>0.139</t>
  </si>
  <si>
    <t>0.292</t>
  </si>
  <si>
    <t>-0.418 - 0.126</t>
  </si>
  <si>
    <t>-0.231</t>
  </si>
  <si>
    <t>0.132</t>
  </si>
  <si>
    <t>-0.489 - 0.027</t>
  </si>
  <si>
    <t>c2+(a3*b2)</t>
  </si>
  <si>
    <t>0.178</t>
  </si>
  <si>
    <t>0.142</t>
  </si>
  <si>
    <t>0.209</t>
  </si>
  <si>
    <t>-0.1 - 0.456</t>
  </si>
  <si>
    <t>c2+(a4*b3)</t>
  </si>
  <si>
    <t>0.227</t>
  </si>
  <si>
    <t>0.112</t>
  </si>
  <si>
    <t>-0.053 - 0.506</t>
  </si>
  <si>
    <t>Nivel 2 (entre barrios): efectos directos path a</t>
  </si>
  <si>
    <t>0.138 - 0.308</t>
  </si>
  <si>
    <t>0.161</t>
  </si>
  <si>
    <t>0.078 - 0.243</t>
  </si>
  <si>
    <t>0.740</t>
  </si>
  <si>
    <t>0.493</t>
  </si>
  <si>
    <t>0.622</t>
  </si>
  <si>
    <t>-2.201 - 3.68</t>
  </si>
  <si>
    <t>0.919</t>
  </si>
  <si>
    <t>0.488</t>
  </si>
  <si>
    <t>0.625</t>
  </si>
  <si>
    <t>-1.352 - 2.249</t>
  </si>
  <si>
    <t>0.798</t>
  </si>
  <si>
    <t>0.498</t>
  </si>
  <si>
    <t>0.618</t>
  </si>
  <si>
    <t>-2.341 - 3.936</t>
  </si>
  <si>
    <t>-0.315</t>
  </si>
  <si>
    <t>0.741</t>
  </si>
  <si>
    <t>-0.425</t>
  </si>
  <si>
    <t>0.671</t>
  </si>
  <si>
    <t>-1.767 - 1.137</t>
  </si>
  <si>
    <t>-0.052</t>
  </si>
  <si>
    <t>0.561</t>
  </si>
  <si>
    <t>-0.093</t>
  </si>
  <si>
    <t>0.926</t>
  </si>
  <si>
    <t>-1.153 - 1.048</t>
  </si>
  <si>
    <t>-0.596</t>
  </si>
  <si>
    <t>-0.109 - 0.058</t>
  </si>
  <si>
    <t>-0.045</t>
  </si>
  <si>
    <t>0.025</t>
  </si>
  <si>
    <t>-0.094 - 0.004</t>
  </si>
  <si>
    <t>-0.814</t>
  </si>
  <si>
    <t>0.416</t>
  </si>
  <si>
    <t>-0.034 - 0.014</t>
  </si>
  <si>
    <t>0.017</t>
  </si>
  <si>
    <t>0.752</t>
  </si>
  <si>
    <t>0.452</t>
  </si>
  <si>
    <t>-0.028 - 0.062</t>
  </si>
  <si>
    <t>-0.340</t>
  </si>
  <si>
    <t>0.744</t>
  </si>
  <si>
    <t>-0.457</t>
  </si>
  <si>
    <t>0.647</t>
  </si>
  <si>
    <t>-1.798 - 1.118</t>
  </si>
  <si>
    <t>-0.359</t>
  </si>
  <si>
    <t>0.737</t>
  </si>
  <si>
    <t>-0.488</t>
  </si>
  <si>
    <t>0.626</t>
  </si>
  <si>
    <t>-1.803 - 1.085</t>
  </si>
  <si>
    <t>-0.062</t>
  </si>
  <si>
    <t>0.912</t>
  </si>
  <si>
    <t>-1.162 - 1.038</t>
  </si>
  <si>
    <t>-0.035</t>
  </si>
  <si>
    <t>-0.063</t>
  </si>
  <si>
    <t>0.950</t>
  </si>
  <si>
    <t>-1.136 - 1.066</t>
  </si>
  <si>
    <t>Nivel 2 (entre barrios): efectos directos path b &amp; c</t>
  </si>
  <si>
    <t>Nivel 1 (intra barrios): efectos directos path b</t>
  </si>
  <si>
    <t>Nivel 1: efectos directos (sendero bᵢ₁)</t>
  </si>
  <si>
    <t>Nivel 2: efectos directos (sendero bᵢ₂)</t>
  </si>
  <si>
    <t>Nivel 2: efectos directos (sendero cᵢ)</t>
  </si>
  <si>
    <t>Nivel 2: efectos indirectos (aᵢ*bᵢ₂)</t>
  </si>
  <si>
    <t>Nivel 2: efectos totales (cᵢ+(aᵢ*bᵢ₂))</t>
  </si>
  <si>
    <t>0.193</t>
  </si>
  <si>
    <t>0.078</t>
  </si>
  <si>
    <t>0.014</t>
  </si>
  <si>
    <t>0.04 - 0.347</t>
  </si>
  <si>
    <t>0.091</t>
  </si>
  <si>
    <t>0.198</t>
  </si>
  <si>
    <t>-0.048 - 0.23</t>
  </si>
  <si>
    <t>0.207</t>
  </si>
  <si>
    <t>0.076</t>
  </si>
  <si>
    <t>0.007</t>
  </si>
  <si>
    <t>0.058 - 0.356</t>
  </si>
  <si>
    <t>-0.032</t>
  </si>
  <si>
    <t>0.070</t>
  </si>
  <si>
    <t>-0.463</t>
  </si>
  <si>
    <t>0.643</t>
  </si>
  <si>
    <t>-0.17 - 0.105</t>
  </si>
  <si>
    <t>0.106</t>
  </si>
  <si>
    <t>0.066</t>
  </si>
  <si>
    <t>-0.023 - 0.235</t>
  </si>
  <si>
    <t>0.258</t>
  </si>
  <si>
    <t>0.068</t>
  </si>
  <si>
    <t>0.125 - 0.392</t>
  </si>
  <si>
    <t>0.150</t>
  </si>
  <si>
    <t>0.216</t>
  </si>
  <si>
    <t>0.695</t>
  </si>
  <si>
    <t>0.487</t>
  </si>
  <si>
    <t>-0.273 - 0.573</t>
  </si>
  <si>
    <t>0.133</t>
  </si>
  <si>
    <t>0.909</t>
  </si>
  <si>
    <t>0.363</t>
  </si>
  <si>
    <t>-0.154 - 0.421</t>
  </si>
  <si>
    <t>0.252</t>
  </si>
  <si>
    <t>0.807</t>
  </si>
  <si>
    <t>0.420</t>
  </si>
  <si>
    <t>-0.29 - 0.696</t>
  </si>
  <si>
    <t>-0.277</t>
  </si>
  <si>
    <t>0.320</t>
  </si>
  <si>
    <t>-0.867</t>
  </si>
  <si>
    <t>0.386</t>
  </si>
  <si>
    <t>-0.904 - 0.349</t>
  </si>
  <si>
    <t>0.353</t>
  </si>
  <si>
    <t>0.326</t>
  </si>
  <si>
    <t>0.278</t>
  </si>
  <si>
    <t>-0.285 - 0.991</t>
  </si>
  <si>
    <t>-0.446</t>
  </si>
  <si>
    <t>0.704</t>
  </si>
  <si>
    <t>-0.634</t>
  </si>
  <si>
    <t>0.526</t>
  </si>
  <si>
    <t>-1.826 - 0.934</t>
  </si>
  <si>
    <t>-0.506</t>
  </si>
  <si>
    <t>0.232</t>
  </si>
  <si>
    <t>0.029</t>
  </si>
  <si>
    <t>-0.962 - -0.051</t>
  </si>
  <si>
    <t>0.064</t>
  </si>
  <si>
    <t>0.298</t>
  </si>
  <si>
    <t>0.765</t>
  </si>
  <si>
    <t>-0.359 - 0.488</t>
  </si>
  <si>
    <t>0.392</t>
  </si>
  <si>
    <t>0.447</t>
  </si>
  <si>
    <t>0.877</t>
  </si>
  <si>
    <t>-0.484 - 1.267</t>
  </si>
  <si>
    <t>-0.086</t>
  </si>
  <si>
    <t>-0.603</t>
  </si>
  <si>
    <t>0.546</t>
  </si>
  <si>
    <t>-0.366 - 0.194</t>
  </si>
  <si>
    <t>-0.046</t>
  </si>
  <si>
    <t>0.274</t>
  </si>
  <si>
    <t>-0.129 - 0.037</t>
  </si>
  <si>
    <t>0.006</t>
  </si>
  <si>
    <t>0.020</t>
  </si>
  <si>
    <t>0.290</t>
  </si>
  <si>
    <t>0.771</t>
  </si>
  <si>
    <t>-0.034 - 0.046</t>
  </si>
  <si>
    <t>0.081</t>
  </si>
  <si>
    <t>0.100</t>
  </si>
  <si>
    <t>0.809</t>
  </si>
  <si>
    <t>0.418</t>
  </si>
  <si>
    <t>-0.115 - 0.277</t>
  </si>
  <si>
    <t>-0.363</t>
  </si>
  <si>
    <t>0.358</t>
  </si>
  <si>
    <t>0.310</t>
  </si>
  <si>
    <t>-1.065 - 0.339</t>
  </si>
  <si>
    <t>-0.323</t>
  </si>
  <si>
    <t>0.318</t>
  </si>
  <si>
    <t>-0.947 - 0.3</t>
  </si>
  <si>
    <t>0.359</t>
  </si>
  <si>
    <t>0.270</t>
  </si>
  <si>
    <t>-0.279 - 0.998</t>
  </si>
  <si>
    <t>0.434</t>
  </si>
  <si>
    <t>0.341</t>
  </si>
  <si>
    <t>-0.235 - 1.103</t>
  </si>
  <si>
    <t>0.302</t>
  </si>
  <si>
    <t>0.077</t>
  </si>
  <si>
    <t>0.152 - 0.452</t>
  </si>
  <si>
    <t>-0.199</t>
  </si>
  <si>
    <t>0.843</t>
  </si>
  <si>
    <t>-0.153 - 0.125</t>
  </si>
  <si>
    <t>0.169</t>
  </si>
  <si>
    <t>0.023 - 0.316</t>
  </si>
  <si>
    <t>-0.095</t>
  </si>
  <si>
    <t>0.069</t>
  </si>
  <si>
    <t>0.172</t>
  </si>
  <si>
    <t>-0.23 - 0.041</t>
  </si>
  <si>
    <t>0.124</t>
  </si>
  <si>
    <t>0.065</t>
  </si>
  <si>
    <t>0.058</t>
  </si>
  <si>
    <t>-0.004 - 0.252</t>
  </si>
  <si>
    <t>0.001</t>
  </si>
  <si>
    <t>0.096 - 0.368</t>
  </si>
  <si>
    <t>0.476</t>
  </si>
  <si>
    <t>0.766</t>
  </si>
  <si>
    <t>-2.651 - 3.602</t>
  </si>
  <si>
    <t>-0.043</t>
  </si>
  <si>
    <t>0.287</t>
  </si>
  <si>
    <t>-0.151</t>
  </si>
  <si>
    <t>0.880</t>
  </si>
  <si>
    <t>-0.606 - 0.52</t>
  </si>
  <si>
    <t>0.339</t>
  </si>
  <si>
    <t>0.307</t>
  </si>
  <si>
    <t>-1.822 - 2.499</t>
  </si>
  <si>
    <t>-0.497</t>
  </si>
  <si>
    <t>-0.288</t>
  </si>
  <si>
    <t>0.774</t>
  </si>
  <si>
    <t>-3.885 - 2.89</t>
  </si>
  <si>
    <t>0.213</t>
  </si>
  <si>
    <t>0.800</t>
  </si>
  <si>
    <t>0.266</t>
  </si>
  <si>
    <t>0.790</t>
  </si>
  <si>
    <t>-1.356 - 1.781</t>
  </si>
  <si>
    <t>-0.465</t>
  </si>
  <si>
    <t>-0.611</t>
  </si>
  <si>
    <t>0.541</t>
  </si>
  <si>
    <t>-1.957 - 1.027</t>
  </si>
  <si>
    <t>0.233</t>
  </si>
  <si>
    <t>0.030</t>
  </si>
  <si>
    <t>-0.962 - -0.05</t>
  </si>
  <si>
    <t>0.303</t>
  </si>
  <si>
    <t>0.762</t>
  </si>
  <si>
    <t>-0.358 - 0.489</t>
  </si>
  <si>
    <t>0.401</t>
  </si>
  <si>
    <t>0.475</t>
  </si>
  <si>
    <t>0.844</t>
  </si>
  <si>
    <t>0.399</t>
  </si>
  <si>
    <t>-0.531 - 1.333</t>
  </si>
  <si>
    <t>-0.141</t>
  </si>
  <si>
    <t>0.237</t>
  </si>
  <si>
    <t>-0.594</t>
  </si>
  <si>
    <t>0.553</t>
  </si>
  <si>
    <t>-0.605 - 0.323</t>
  </si>
  <si>
    <t>-0.064 - 0.078</t>
  </si>
  <si>
    <t>-0.001</t>
  </si>
  <si>
    <t>-0.166</t>
  </si>
  <si>
    <t>0.868</t>
  </si>
  <si>
    <t>-0.012 - 0.01</t>
  </si>
  <si>
    <t>0.088</t>
  </si>
  <si>
    <t>-0.105 - 0.241</t>
  </si>
  <si>
    <t>-0.638</t>
  </si>
  <si>
    <t>0.719</t>
  </si>
  <si>
    <t>-4.118 - 2.842</t>
  </si>
  <si>
    <t>-0.490</t>
  </si>
  <si>
    <t>-0.285</t>
  </si>
  <si>
    <t>0.775</t>
  </si>
  <si>
    <t>-3.857 - 2.877</t>
  </si>
  <si>
    <t>0.212</t>
  </si>
  <si>
    <t>0.799</t>
  </si>
  <si>
    <t>0.265</t>
  </si>
  <si>
    <t>0.791</t>
  </si>
  <si>
    <t>-1.355 - 1.778</t>
  </si>
  <si>
    <t>0.281</t>
  </si>
  <si>
    <t>0.805</t>
  </si>
  <si>
    <t>0.348</t>
  </si>
  <si>
    <t>0.728</t>
  </si>
  <si>
    <t>-1.298 - 1.859</t>
  </si>
  <si>
    <t>0.333</t>
  </si>
  <si>
    <t>0.203 - 0.463</t>
  </si>
  <si>
    <t>0.063</t>
  </si>
  <si>
    <t>0.079 - 0.327</t>
  </si>
  <si>
    <t>0.236</t>
  </si>
  <si>
    <t>0.115 - 0.357</t>
  </si>
  <si>
    <t>-0.044</t>
  </si>
  <si>
    <t>0.060</t>
  </si>
  <si>
    <t>-0.731</t>
  </si>
  <si>
    <t>0.465</t>
  </si>
  <si>
    <t>-0.162 - 0.074</t>
  </si>
  <si>
    <t>-0.014 - 0.201</t>
  </si>
  <si>
    <t>0.090</t>
  </si>
  <si>
    <t>0.135</t>
  </si>
  <si>
    <t>-0.028 - 0.207</t>
  </si>
  <si>
    <t>0.976</t>
  </si>
  <si>
    <t>0.329</t>
  </si>
  <si>
    <t>-0.14 - 0.417</t>
  </si>
  <si>
    <t>0.092</t>
  </si>
  <si>
    <t>0.011</t>
  </si>
  <si>
    <t>0.054 - 0.413</t>
  </si>
  <si>
    <t>0.084</t>
  </si>
  <si>
    <t>0.013</t>
  </si>
  <si>
    <t>0.045 - 0.373</t>
  </si>
  <si>
    <t>-0.218</t>
  </si>
  <si>
    <t>0.138</t>
  </si>
  <si>
    <t>0.116</t>
  </si>
  <si>
    <t>-0.489 - 0.054</t>
  </si>
  <si>
    <t>0.146</t>
  </si>
  <si>
    <t>0.839</t>
  </si>
  <si>
    <t>-0.256 - 0.315</t>
  </si>
  <si>
    <t>-0.235</t>
  </si>
  <si>
    <t>0.453</t>
  </si>
  <si>
    <t>-0.518</t>
  </si>
  <si>
    <t>0.604</t>
  </si>
  <si>
    <t>-1.122 - 0.653</t>
  </si>
  <si>
    <t>-0.639</t>
  </si>
  <si>
    <t>0.137</t>
  </si>
  <si>
    <t>-0.907 - -0.372</t>
  </si>
  <si>
    <t>-0.157</t>
  </si>
  <si>
    <t>0.257</t>
  </si>
  <si>
    <t>-0.428 - 0.114</t>
  </si>
  <si>
    <t>-0.030</t>
  </si>
  <si>
    <t>-0.155</t>
  </si>
  <si>
    <t>-0.407 - 0.348</t>
  </si>
  <si>
    <t>-0.078</t>
  </si>
  <si>
    <t>0.153</t>
  </si>
  <si>
    <t>-0.510</t>
  </si>
  <si>
    <t>0.610</t>
  </si>
  <si>
    <t>-0.378 - 0.222</t>
  </si>
  <si>
    <t>-0.130</t>
  </si>
  <si>
    <t>0.050</t>
  </si>
  <si>
    <t>0.010</t>
  </si>
  <si>
    <t>-0.228 - -0.031</t>
  </si>
  <si>
    <t>0.286</t>
  </si>
  <si>
    <t>-0.09 - 0.027</t>
  </si>
  <si>
    <t>-0.007</t>
  </si>
  <si>
    <t>0.046</t>
  </si>
  <si>
    <t>-0.154</t>
  </si>
  <si>
    <t>-0.096 - 0.082</t>
  </si>
  <si>
    <t>-0.296</t>
  </si>
  <si>
    <t>0.211</t>
  </si>
  <si>
    <t>-0.709 - 0.118</t>
  </si>
  <si>
    <t>-0.347</t>
  </si>
  <si>
    <t>-0.615 - -0.079</t>
  </si>
  <si>
    <t>-0.002</t>
  </si>
  <si>
    <t>0.148</t>
  </si>
  <si>
    <t>-0.016</t>
  </si>
  <si>
    <t>0.987</t>
  </si>
  <si>
    <t>-0.292 - 0.287</t>
  </si>
  <si>
    <t>0.022</t>
  </si>
  <si>
    <t>0.152</t>
  </si>
  <si>
    <t>0.883</t>
  </si>
  <si>
    <t>-0.276 - 0.321</t>
  </si>
  <si>
    <t>0.098 - 0.375</t>
  </si>
  <si>
    <t>0.545</t>
  </si>
  <si>
    <t>0.586</t>
  </si>
  <si>
    <t>-0.094 - 0.167</t>
  </si>
  <si>
    <t>0.049</t>
  </si>
  <si>
    <t>0.750</t>
  </si>
  <si>
    <t>-0.079 - 0.178</t>
  </si>
  <si>
    <t>-0.085</t>
  </si>
  <si>
    <t>0.228</t>
  </si>
  <si>
    <t>-0.223 - 0.053</t>
  </si>
  <si>
    <t>0.323</t>
  </si>
  <si>
    <t>-0.063 - 0.191</t>
  </si>
  <si>
    <t>0.079 - 0.348</t>
  </si>
  <si>
    <t>0.327</t>
  </si>
  <si>
    <t>0.460</t>
  </si>
  <si>
    <t>0.711</t>
  </si>
  <si>
    <t>0.477</t>
  </si>
  <si>
    <t>-0.574 - 1.228</t>
  </si>
  <si>
    <t>0.123</t>
  </si>
  <si>
    <t>0.635</t>
  </si>
  <si>
    <t>-0.384 - 0.629</t>
  </si>
  <si>
    <t>0.128</t>
  </si>
  <si>
    <t>0.230</t>
  </si>
  <si>
    <t>0.556</t>
  </si>
  <si>
    <t>0.578</t>
  </si>
  <si>
    <t>-0.323 - 0.58</t>
  </si>
  <si>
    <t>-0.673</t>
  </si>
  <si>
    <t>0.733</t>
  </si>
  <si>
    <t>-0.918</t>
  </si>
  <si>
    <t>-2.109 - 0.764</t>
  </si>
  <si>
    <t>-0.082</t>
  </si>
  <si>
    <t>0.422</t>
  </si>
  <si>
    <t>-0.194</t>
  </si>
  <si>
    <t>0.846</t>
  </si>
  <si>
    <t>-0.909 - 0.745</t>
  </si>
  <si>
    <t>0.375</t>
  </si>
  <si>
    <t>-0.531</t>
  </si>
  <si>
    <t>0.595</t>
  </si>
  <si>
    <t>-0.934 - 0.536</t>
  </si>
  <si>
    <t>0.136</t>
  </si>
  <si>
    <t>-0.906 - -0.372</t>
  </si>
  <si>
    <t>-0.160</t>
  </si>
  <si>
    <t>0.246</t>
  </si>
  <si>
    <t>-0.432 - 0.111</t>
  </si>
  <si>
    <t>0.192</t>
  </si>
  <si>
    <t>0.878</t>
  </si>
  <si>
    <t>-0.406 - 0.347</t>
  </si>
  <si>
    <t>-0.047</t>
  </si>
  <si>
    <t>-0.519</t>
  </si>
  <si>
    <t>-0.225 - 0.131</t>
  </si>
  <si>
    <t>-0.023</t>
  </si>
  <si>
    <t>-0.541</t>
  </si>
  <si>
    <t>0.589</t>
  </si>
  <si>
    <t>-0.108 - 0.061</t>
  </si>
  <si>
    <t>-0.006</t>
  </si>
  <si>
    <t>-0.493</t>
  </si>
  <si>
    <t>-0.029 - 0.017</t>
  </si>
  <si>
    <t>-0.02 - 0.017</t>
  </si>
  <si>
    <t>-0.720</t>
  </si>
  <si>
    <t>0.739</t>
  </si>
  <si>
    <t>-0.973</t>
  </si>
  <si>
    <t>0.330</t>
  </si>
  <si>
    <t>-2.169 - 0.729</t>
  </si>
  <si>
    <t>-0.696</t>
  </si>
  <si>
    <t>0.723</t>
  </si>
  <si>
    <t>-0.962</t>
  </si>
  <si>
    <t>0.336</t>
  </si>
  <si>
    <t>-2.114 - 0.722</t>
  </si>
  <si>
    <t>-0.088</t>
  </si>
  <si>
    <t>0.421</t>
  </si>
  <si>
    <t>-0.209</t>
  </si>
  <si>
    <t>0.835</t>
  </si>
  <si>
    <t>-0.913 - 0.738</t>
  </si>
  <si>
    <t>-0.083</t>
  </si>
  <si>
    <t>-0.198</t>
  </si>
  <si>
    <t>-0.911 - 0.744</t>
  </si>
  <si>
    <t>0.166</t>
  </si>
  <si>
    <t>0.098</t>
  </si>
  <si>
    <t>-0.025 - 0.358</t>
  </si>
  <si>
    <t>0.410</t>
  </si>
  <si>
    <t>0.096</t>
  </si>
  <si>
    <t>0.222 - 0.597</t>
  </si>
  <si>
    <t>0.085</t>
  </si>
  <si>
    <t>0.07 - 0.404</t>
  </si>
  <si>
    <t>0.240</t>
  </si>
  <si>
    <t>0.089 - 0.392</t>
  </si>
  <si>
    <t>-0.139</t>
  </si>
  <si>
    <t>0.051</t>
  </si>
  <si>
    <t>-0.279 - 0.001</t>
  </si>
  <si>
    <t>0.079</t>
  </si>
  <si>
    <t>0.174</t>
  </si>
  <si>
    <t>-0.047 - 0.261</t>
  </si>
  <si>
    <t>0.093</t>
  </si>
  <si>
    <t>0.108</t>
  </si>
  <si>
    <t>0.853</t>
  </si>
  <si>
    <t>0.394</t>
  </si>
  <si>
    <t>-0.12 - 0.305</t>
  </si>
  <si>
    <t>0.197</t>
  </si>
  <si>
    <t>0.970</t>
  </si>
  <si>
    <t>0.332</t>
  </si>
  <si>
    <t>-0.201 - 0.596</t>
  </si>
  <si>
    <t>0.311</t>
  </si>
  <si>
    <t>0.125</t>
  </si>
  <si>
    <t>0.065 - 0.556</t>
  </si>
  <si>
    <t>-0.021</t>
  </si>
  <si>
    <t>0.171</t>
  </si>
  <si>
    <t>-0.120</t>
  </si>
  <si>
    <t>0.904</t>
  </si>
  <si>
    <t>-0.355 - 0.314</t>
  </si>
  <si>
    <t>0.206</t>
  </si>
  <si>
    <t>0.165</t>
  </si>
  <si>
    <t>-0.118 - 0.529</t>
  </si>
  <si>
    <t>0.587</t>
  </si>
  <si>
    <t>0.829</t>
  </si>
  <si>
    <t>0.407</t>
  </si>
  <si>
    <t>-0.664 - 1.638</t>
  </si>
  <si>
    <t>-0.907</t>
  </si>
  <si>
    <t>0.893</t>
  </si>
  <si>
    <t>-2.657 - 0.844</t>
  </si>
  <si>
    <t>-0.300</t>
  </si>
  <si>
    <t>0.459</t>
  </si>
  <si>
    <t>-0.654</t>
  </si>
  <si>
    <t>0.513</t>
  </si>
  <si>
    <t>-1.2 - 0.6</t>
  </si>
  <si>
    <t>0.163</t>
  </si>
  <si>
    <t>0.191</t>
  </si>
  <si>
    <t>-0.106 - 0.533</t>
  </si>
  <si>
    <t>0.114</t>
  </si>
  <si>
    <t>0.708</t>
  </si>
  <si>
    <t>0.479</t>
  </si>
  <si>
    <t>-0.143 - 0.305</t>
  </si>
  <si>
    <t>-0.371</t>
  </si>
  <si>
    <t>0.391</t>
  </si>
  <si>
    <t>-0.949</t>
  </si>
  <si>
    <t>0.342</t>
  </si>
  <si>
    <t>-1.138 - 0.395</t>
  </si>
  <si>
    <t>-0.123</t>
  </si>
  <si>
    <t>0.194</t>
  </si>
  <si>
    <t>-0.635</t>
  </si>
  <si>
    <t>0.525</t>
  </si>
  <si>
    <t>-0.503 - 0.257</t>
  </si>
  <si>
    <t>0.044</t>
  </si>
  <si>
    <t>0.247</t>
  </si>
  <si>
    <t>-0.035 - 0.136</t>
  </si>
  <si>
    <t>0.756</t>
  </si>
  <si>
    <t>-0.32 - 0.441</t>
  </si>
  <si>
    <t>-0.392</t>
  </si>
  <si>
    <t>-0.937</t>
  </si>
  <si>
    <t>0.349</t>
  </si>
  <si>
    <t>-1.212 - 0.428</t>
  </si>
  <si>
    <t>0.083</t>
  </si>
  <si>
    <t>0.344</t>
  </si>
  <si>
    <t>0.731</t>
  </si>
  <si>
    <t>-0.388 - 0.554</t>
  </si>
  <si>
    <t>0.256</t>
  </si>
  <si>
    <t>0.167</t>
  </si>
  <si>
    <t>-0.071 - 0.583</t>
  </si>
  <si>
    <t>-0.206</t>
  </si>
  <si>
    <t>-0.432 - 0.021</t>
  </si>
  <si>
    <t>0.408</t>
  </si>
  <si>
    <t>0.110</t>
  </si>
  <si>
    <t>0.193 - 0.624</t>
  </si>
  <si>
    <t>0.340</t>
  </si>
  <si>
    <t>0.144 - 0.535</t>
  </si>
  <si>
    <t>-0.070</t>
  </si>
  <si>
    <t>0.944</t>
  </si>
  <si>
    <t>-0.188 - 0.175</t>
  </si>
  <si>
    <t>0.016</t>
  </si>
  <si>
    <t>0.187</t>
  </si>
  <si>
    <t>0.852</t>
  </si>
  <si>
    <t>-0.151 - 0.183</t>
  </si>
  <si>
    <t>0.101</t>
  </si>
  <si>
    <t>-0.03 - 0.337</t>
  </si>
  <si>
    <t>-0.109</t>
  </si>
  <si>
    <t>-0.832</t>
  </si>
  <si>
    <t>0.405</t>
  </si>
  <si>
    <t>-0.365 - 0.148</t>
  </si>
  <si>
    <t>0.910</t>
  </si>
  <si>
    <t>-0.216 - 0.59</t>
  </si>
  <si>
    <t>0.426</t>
  </si>
  <si>
    <t>0.157</t>
  </si>
  <si>
    <t>0.118 - 0.735</t>
  </si>
  <si>
    <t>0.12 - 0.876</t>
  </si>
  <si>
    <t>-0.156</t>
  </si>
  <si>
    <t>0.179</t>
  </si>
  <si>
    <t>-0.876</t>
  </si>
  <si>
    <t>-0.506 - 0.194</t>
  </si>
  <si>
    <t>0.489</t>
  </si>
  <si>
    <t>0.593</t>
  </si>
  <si>
    <t>0.824</t>
  </si>
  <si>
    <t>-0.674 - 1.652</t>
  </si>
  <si>
    <t>-0.911</t>
  </si>
  <si>
    <t>0.905</t>
  </si>
  <si>
    <t>0.314</t>
  </si>
  <si>
    <t>-2.684 - 0.863</t>
  </si>
  <si>
    <t>-0.302</t>
  </si>
  <si>
    <t>0.463</t>
  </si>
  <si>
    <t>-0.651</t>
  </si>
  <si>
    <t>0.515</t>
  </si>
  <si>
    <t>-1.209 - 0.606</t>
  </si>
  <si>
    <t>-0.101</t>
  </si>
  <si>
    <t>-0.704</t>
  </si>
  <si>
    <t>0.481</t>
  </si>
  <si>
    <t>-0.38 - 0.179</t>
  </si>
  <si>
    <t>-0.372</t>
  </si>
  <si>
    <t>0.402</t>
  </si>
  <si>
    <t>-0.926</t>
  </si>
  <si>
    <t>0.355</t>
  </si>
  <si>
    <t>-1.159 - 0.415</t>
  </si>
  <si>
    <t>0.196</t>
  </si>
  <si>
    <t>-0.627</t>
  </si>
  <si>
    <t>0.531</t>
  </si>
  <si>
    <t>-0.508 - 0.262</t>
  </si>
  <si>
    <t>0.072</t>
  </si>
  <si>
    <t>0.061</t>
  </si>
  <si>
    <t>-0.046 - 0.191</t>
  </si>
  <si>
    <t>0.398</t>
  </si>
  <si>
    <t>-0.058 - 0.853</t>
  </si>
  <si>
    <t>0.126</t>
  </si>
  <si>
    <t>0.417</t>
  </si>
  <si>
    <t>-0.691 - 0.944</t>
  </si>
  <si>
    <t>-0.279</t>
  </si>
  <si>
    <t>0.291</t>
  </si>
  <si>
    <t>-0.798 - 0.239</t>
  </si>
  <si>
    <t>-0.084</t>
  </si>
  <si>
    <t>0.186</t>
  </si>
  <si>
    <t>-0.450</t>
  </si>
  <si>
    <t>0.652</t>
  </si>
  <si>
    <t>-0.449 - 0.281</t>
  </si>
  <si>
    <t>0.272</t>
  </si>
  <si>
    <t>0.097</t>
  </si>
  <si>
    <t>0.082 - 0.462</t>
  </si>
  <si>
    <t>0.008</t>
  </si>
  <si>
    <t>0.058 - 0.387</t>
  </si>
  <si>
    <t>0.200</t>
  </si>
  <si>
    <t>0.018</t>
  </si>
  <si>
    <t>0.034 - 0.365</t>
  </si>
  <si>
    <t>0.082</t>
  </si>
  <si>
    <t>0.057</t>
  </si>
  <si>
    <t>-0.005 - 0.318</t>
  </si>
  <si>
    <t>0.220</t>
  </si>
  <si>
    <t>0.826</t>
  </si>
  <si>
    <t>-0.139 - 0.174</t>
  </si>
  <si>
    <t>0.907</t>
  </si>
  <si>
    <t>0.365</t>
  </si>
  <si>
    <t>-0.089 - 0.243</t>
  </si>
  <si>
    <t>0.254</t>
  </si>
  <si>
    <t>0.229</t>
  </si>
  <si>
    <t>-0.194 - 0.703</t>
  </si>
  <si>
    <t>0.352</t>
  </si>
  <si>
    <t>0.199</t>
  </si>
  <si>
    <t>-0.185 - 0.888</t>
  </si>
  <si>
    <t>0.255</t>
  </si>
  <si>
    <t>0.989</t>
  </si>
  <si>
    <t>-0.248 - 0.752</t>
  </si>
  <si>
    <t>0.015</t>
  </si>
  <si>
    <t>0.225</t>
  </si>
  <si>
    <t>0.946</t>
  </si>
  <si>
    <t>-0.427 - 0.457</t>
  </si>
  <si>
    <t>0.264</t>
  </si>
  <si>
    <t>0.280</t>
  </si>
  <si>
    <t>0.941</t>
  </si>
  <si>
    <t>0.347</t>
  </si>
  <si>
    <t>-0.285 - 0.812</t>
  </si>
  <si>
    <t>-0.212</t>
  </si>
  <si>
    <t>-0.664</t>
  </si>
  <si>
    <t>0.506</t>
  </si>
  <si>
    <t>-0.839 - 0.414</t>
  </si>
  <si>
    <t>-0.065</t>
  </si>
  <si>
    <t>-0.362</t>
  </si>
  <si>
    <t>0.717</t>
  </si>
  <si>
    <t>-0.415 - 0.285</t>
  </si>
  <si>
    <t>0.170</t>
  </si>
  <si>
    <t>0.379</t>
  </si>
  <si>
    <t>-0.209 - 0.55</t>
  </si>
  <si>
    <t>0.235</t>
  </si>
  <si>
    <t>0.676</t>
  </si>
  <si>
    <t>-0.363 - 0.559</t>
  </si>
  <si>
    <t>-0.058</t>
  </si>
  <si>
    <t>-0.633</t>
  </si>
  <si>
    <t>0.527</t>
  </si>
  <si>
    <t>-0.237 - 0.121</t>
  </si>
  <si>
    <t>-0.358</t>
  </si>
  <si>
    <t>0.721</t>
  </si>
  <si>
    <t>-0.093 - 0.064</t>
  </si>
  <si>
    <t>0.409</t>
  </si>
  <si>
    <t>-0.052 - 0.128</t>
  </si>
  <si>
    <t>0.684</t>
  </si>
  <si>
    <t>-0.075 - 0.114</t>
  </si>
  <si>
    <t>0.242</t>
  </si>
  <si>
    <t>-0.176</t>
  </si>
  <si>
    <t>0.860</t>
  </si>
  <si>
    <t>-0.516 - 0.431</t>
  </si>
  <si>
    <t>0.004</t>
  </si>
  <si>
    <t>0.997</t>
  </si>
  <si>
    <t>-0.448 - 0.45</t>
  </si>
  <si>
    <t>0.301</t>
  </si>
  <si>
    <t>-0.247 - 0.849</t>
  </si>
  <si>
    <t>0.283</t>
  </si>
  <si>
    <t>0.284</t>
  </si>
  <si>
    <t>0.996</t>
  </si>
  <si>
    <t>0.319</t>
  </si>
  <si>
    <t>-0.274 - 0.84</t>
  </si>
  <si>
    <t>0.371</t>
  </si>
  <si>
    <t>0.095</t>
  </si>
  <si>
    <t>0.185 - 0.557</t>
  </si>
  <si>
    <t>0.558</t>
  </si>
  <si>
    <t>0.577</t>
  </si>
  <si>
    <t>-0.121 - 0.217</t>
  </si>
  <si>
    <t>0.183</t>
  </si>
  <si>
    <t>0 - 0.366</t>
  </si>
  <si>
    <t>-0.110</t>
  </si>
  <si>
    <t>-0.278 - 0.058</t>
  </si>
  <si>
    <t>0.313</t>
  </si>
  <si>
    <t>-0.242 - 0.077</t>
  </si>
  <si>
    <t>-0.017 - 0.321</t>
  </si>
  <si>
    <t>-0.06 - 0.714</t>
  </si>
  <si>
    <t>0.113</t>
  </si>
  <si>
    <t>0.598</t>
  </si>
  <si>
    <t>-0.163 - 0.282</t>
  </si>
  <si>
    <t>0.205</t>
  </si>
  <si>
    <t>0.151</t>
  </si>
  <si>
    <t>-0.075 - 0.486</t>
  </si>
  <si>
    <t>0.532</t>
  </si>
  <si>
    <t>-0.301 - 0.525</t>
  </si>
  <si>
    <t>-0.031</t>
  </si>
  <si>
    <t>-0.441 - 0.378</t>
  </si>
  <si>
    <t>-0.169</t>
  </si>
  <si>
    <t>0.253</t>
  </si>
  <si>
    <t>-0.669</t>
  </si>
  <si>
    <t>0.503</t>
  </si>
  <si>
    <t>-0.665 - 0.327</t>
  </si>
  <si>
    <t>-0.069</t>
  </si>
  <si>
    <t>0.177</t>
  </si>
  <si>
    <t>-0.389</t>
  </si>
  <si>
    <t>0.697</t>
  </si>
  <si>
    <t>-0.416 - 0.278</t>
  </si>
  <si>
    <t>0.876</t>
  </si>
  <si>
    <t>-0.207 - 0.542</t>
  </si>
  <si>
    <t>0.208</t>
  </si>
  <si>
    <t>0.694</t>
  </si>
  <si>
    <t>-0.326 - 0.49</t>
  </si>
  <si>
    <t>-0.650</t>
  </si>
  <si>
    <t>0.516</t>
  </si>
  <si>
    <t>-0.253 - 0.127</t>
  </si>
  <si>
    <t>-0.003</t>
  </si>
  <si>
    <t>-0.318</t>
  </si>
  <si>
    <t>-0.024 - 0.017</t>
  </si>
  <si>
    <t>0.468</t>
  </si>
  <si>
    <t>0.639</t>
  </si>
  <si>
    <t>-0.026 - 0.042</t>
  </si>
  <si>
    <t>0.039</t>
  </si>
  <si>
    <t>0.383</t>
  </si>
  <si>
    <t>0.702</t>
  </si>
  <si>
    <t>-0.062 - 0.092</t>
  </si>
  <si>
    <t>0.231</t>
  </si>
  <si>
    <t>0.832</t>
  </si>
  <si>
    <t>-0.404 - 0.502</t>
  </si>
  <si>
    <t>0.109</t>
  </si>
  <si>
    <t>0.606</t>
  </si>
  <si>
    <t>-0.304 - 0.521</t>
  </si>
  <si>
    <t>-0.112</t>
  </si>
  <si>
    <t>0.911</t>
  </si>
  <si>
    <t>-0.431 - 0.385</t>
  </si>
  <si>
    <t>-0.077</t>
  </si>
  <si>
    <t>0.938</t>
  </si>
  <si>
    <t>-0.433 - 0.4</t>
  </si>
  <si>
    <t>GSE bajo (N=178)</t>
  </si>
  <si>
    <t>GSE medio bajo (N=213)</t>
  </si>
  <si>
    <t>GSE medio alto (N=92)</t>
  </si>
  <si>
    <t>GSE alto (N=116)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</si>
</sst>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5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3" xfId="0" applyFont="1" applyBorder="1"/>
    <xf numFmtId="164" fontId="4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/>
    </xf>
    <xf numFmtId="0" fontId="8" fillId="0" borderId="4" xfId="0" applyFont="1" applyBorder="1" applyAlignment="1">
      <alignment vertical="center" wrapText="1"/>
    </xf>
    <xf numFmtId="0" fontId="8" fillId="2" borderId="5" xfId="0" applyFont="1" applyFill="1" applyBorder="1" applyAlignment="1">
      <alignment horizontal="right" vertical="center" wrapText="1"/>
    </xf>
    <xf numFmtId="164" fontId="4" fillId="0" borderId="5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0" fontId="8" fillId="0" borderId="7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8" fillId="2" borderId="8" xfId="0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/>
    </xf>
    <xf numFmtId="0" fontId="8" fillId="0" borderId="7" xfId="0" applyFont="1" applyBorder="1" applyAlignment="1">
      <alignment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164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4542-A909-4FCA-94EB-1CB54FFD1CD8}">
  <dimension ref="A1:F38"/>
  <sheetViews>
    <sheetView showGridLines="0" topLeftCell="A10" workbookViewId="0">
      <selection activeCell="F15" sqref="F15"/>
    </sheetView>
  </sheetViews>
  <sheetFormatPr baseColWidth="10" defaultColWidth="11.6328125" defaultRowHeight="14.5" x14ac:dyDescent="0.35"/>
  <cols>
    <col min="2" max="2" width="30.26953125" customWidth="1"/>
    <col min="3" max="3" width="18.90625" bestFit="1" customWidth="1"/>
    <col min="4" max="4" width="17.7265625" bestFit="1" customWidth="1"/>
    <col min="5" max="5" width="14.90625" customWidth="1"/>
  </cols>
  <sheetData>
    <row r="1" spans="1:4" x14ac:dyDescent="0.35">
      <c r="A1" s="12"/>
      <c r="B1" s="12"/>
      <c r="C1" s="48" t="s">
        <v>83</v>
      </c>
      <c r="D1" s="48"/>
    </row>
    <row r="2" spans="1:4" x14ac:dyDescent="0.35">
      <c r="A2" s="52" t="s">
        <v>82</v>
      </c>
      <c r="B2" s="52"/>
      <c r="C2" s="13" t="s">
        <v>56</v>
      </c>
      <c r="D2" s="13" t="s">
        <v>55</v>
      </c>
    </row>
    <row r="3" spans="1:4" x14ac:dyDescent="0.35">
      <c r="A3" s="53"/>
      <c r="B3" s="53"/>
      <c r="C3" s="14" t="s">
        <v>84</v>
      </c>
      <c r="D3" s="14" t="s">
        <v>84</v>
      </c>
    </row>
    <row r="4" spans="1:4" x14ac:dyDescent="0.35">
      <c r="A4" s="49" t="s">
        <v>232</v>
      </c>
      <c r="B4" s="49"/>
      <c r="C4" s="7"/>
      <c r="D4" s="7"/>
    </row>
    <row r="5" spans="1:4" x14ac:dyDescent="0.35">
      <c r="A5" s="9"/>
      <c r="B5" s="8" t="str">
        <f>IF(original_apbi!A4="segui","Sentimiento de seguridad",0)</f>
        <v>Sentimiento de seguridad</v>
      </c>
      <c r="C5" s="15" t="str">
        <f>_xlfn.CONCAT(original_apbi!C4,original_apbi!F4, " ","(",original_apbi!D4,")")</f>
        <v>0.234*** (0.042)</v>
      </c>
      <c r="D5" s="15" t="str">
        <f>_xlfn.CONCAT(original_soci!C4,original_soci!F4, " ","(",original_soci!D4,")")</f>
        <v>0.223*** (0.043)</v>
      </c>
    </row>
    <row r="6" spans="1:4" x14ac:dyDescent="0.35">
      <c r="A6" s="9"/>
      <c r="B6" s="8" t="str">
        <f>IF(original_apbi!A5="repbi","Reputación percibida",0)</f>
        <v>Reputación percibida</v>
      </c>
      <c r="C6" s="15" t="str">
        <f>_xlfn.CONCAT(original_apbi!C5,original_apbi!F5, " ","(",original_apbi!D5,")")</f>
        <v>0.218*** (0.041)</v>
      </c>
      <c r="D6" s="15" t="str">
        <f>_xlfn.CONCAT(original_soci!C5,original_soci!F5, " ","(",original_soci!D5,")")</f>
        <v>0.087* (0.043)</v>
      </c>
    </row>
    <row r="7" spans="1:4" x14ac:dyDescent="0.35">
      <c r="A7" s="9"/>
      <c r="B7" s="8" t="str">
        <f>IF(original_apbi!A6="sacci","Satisfacción residencial",0)</f>
        <v>Satisfacción residencial</v>
      </c>
      <c r="C7" s="15" t="str">
        <f>_xlfn.CONCAT(original_apbi!C6,original_apbi!F6, " ","(",original_apbi!D6,")")</f>
        <v>0.222*** (0.040)</v>
      </c>
      <c r="D7" s="15" t="str">
        <f>_xlfn.CONCAT(original_soci!C6,original_soci!F6, " ","(",original_soci!D6,")")</f>
        <v>0.161*** (0.042)</v>
      </c>
    </row>
    <row r="8" spans="1:4" ht="14.5" customHeight="1" x14ac:dyDescent="0.35">
      <c r="A8" s="10"/>
      <c r="B8" s="8" t="str">
        <f>IF(original_apbi!A7="edadi","Edad del entrevistado",0)</f>
        <v>Edad del entrevistado</v>
      </c>
      <c r="C8" s="15" t="str">
        <f>_xlfn.CONCAT(original_apbi!C7,original_apbi!F7, " ","(",original_apbi!D7,")")</f>
        <v>0.086* (0.043)</v>
      </c>
      <c r="D8" s="11" t="str">
        <f>_xlfn.CONCAT(original_soci!C7," ",original_soci!F7, " ","(",original_soci!D7,")")</f>
        <v>-0.014  (0.047)</v>
      </c>
    </row>
    <row r="9" spans="1:4" x14ac:dyDescent="0.35">
      <c r="A9" s="9"/>
      <c r="B9" s="8" t="str">
        <f>IF(original_apbi!A8="educi","Nivel educacional",0)</f>
        <v>Nivel educacional</v>
      </c>
      <c r="C9" s="11" t="str">
        <f>_xlfn.CONCAT(original_apbi!C8,original_apbi!F8, " ","(",original_apbi!D8,")")</f>
        <v>-0.067 (0.041)</v>
      </c>
      <c r="D9" s="11" t="str">
        <f>_xlfn.CONCAT(original_soci!C8," ",original_soci!F8, " ","(",original_soci!D8,")")</f>
        <v>-0.010  (0.045)</v>
      </c>
    </row>
    <row r="10" spans="1:4" x14ac:dyDescent="0.35">
      <c r="A10" s="9"/>
      <c r="B10" s="8" t="str">
        <f>IF(original_apbi!A9="essui","Estatus social subjetivo",0)</f>
        <v>Estatus social subjetivo</v>
      </c>
      <c r="C10" s="11" t="str">
        <f>_xlfn.CONCAT(original_apbi!C9,original_apbi!F9, " ","(",original_apbi!D9,")")</f>
        <v>0.062 (0.038)</v>
      </c>
      <c r="D10" s="11" t="str">
        <f>_xlfn.CONCAT(original_soci!C9," ",original_soci!F9, " ","(",original_soci!D9,")")</f>
        <v>0.055  (0.042)</v>
      </c>
    </row>
    <row r="11" spans="1:4" x14ac:dyDescent="0.35">
      <c r="A11" s="9"/>
      <c r="B11" s="8" t="str">
        <f>IF(original_apbi!A10="time","Tiempo de residencia",0)</f>
        <v>Tiempo de residencia</v>
      </c>
      <c r="C11" s="11" t="str">
        <f>_xlfn.CONCAT(original_apbi!C10,original_apbi!F10, " ","(",original_apbi!D10,")")</f>
        <v>0.048 (0.041)</v>
      </c>
      <c r="D11" s="11" t="str">
        <f>_xlfn.CONCAT(original_soci!C10," ",original_soci!F10, " ","(",original_soci!D10,")")</f>
        <v>0.075  (0.045)</v>
      </c>
    </row>
    <row r="12" spans="1:4" x14ac:dyDescent="0.35">
      <c r="A12" s="50" t="s">
        <v>231</v>
      </c>
      <c r="B12" s="50"/>
      <c r="C12" s="16"/>
      <c r="D12" s="16"/>
    </row>
    <row r="13" spans="1:4" x14ac:dyDescent="0.35">
      <c r="A13" s="9"/>
      <c r="B13" s="8" t="str">
        <f>IF(original_apbi!A11="segui","Sentimiento de seguridad",0)</f>
        <v>Sentimiento de seguridad</v>
      </c>
      <c r="C13" s="15" t="str">
        <f>_xlfn.CONCAT(original_apbi!C11,original_apbi!F11, " ","(",original_apbi!D11,")")</f>
        <v>0.189** (0.067)</v>
      </c>
      <c r="D13" s="11" t="str">
        <f>_xlfn.CONCAT(original_soci!C11,original_soci!F11, " ","(",original_soci!D11,")")</f>
        <v>0.740 (1500)</v>
      </c>
    </row>
    <row r="14" spans="1:4" x14ac:dyDescent="0.35">
      <c r="A14" s="9"/>
      <c r="B14" s="8" t="str">
        <f>IF(original_apbi!A12="repbi","Reputación percibida",0)</f>
        <v>Reputación percibida</v>
      </c>
      <c r="C14" s="15" t="str">
        <f>_xlfn.CONCAT(original_apbi!C12,original_apbi!F12, " ","(",original_apbi!D12,")")</f>
        <v>0.273*** (0.071)</v>
      </c>
      <c r="D14" s="11" t="str">
        <f>_xlfn.CONCAT(original_soci!C12,original_soci!F12, " ","(",original_soci!D12,")")</f>
        <v>0.448 (0.919)</v>
      </c>
    </row>
    <row r="15" spans="1:4" x14ac:dyDescent="0.35">
      <c r="A15" s="9"/>
      <c r="B15" s="8" t="str">
        <f>IF(original_apbi!A13="sacci","Satisfacción residencial",0)</f>
        <v>Satisfacción residencial</v>
      </c>
      <c r="C15" s="15" t="str">
        <f>_xlfn.CONCAT(original_apbi!C13,original_apbi!F13, " ","(",original_apbi!D13,")")</f>
        <v>0.268*** (0.073)</v>
      </c>
      <c r="D15" s="11" t="str">
        <f>_xlfn.CONCAT(original_soci!C13,original_soci!F13, " ","(",original_soci!D13,")")</f>
        <v>0.798 (1601)</v>
      </c>
    </row>
    <row r="16" spans="1:4" x14ac:dyDescent="0.35">
      <c r="A16" s="9"/>
      <c r="B16" s="8" t="str">
        <f>IF(original_apbi!A14="ent_segr","Segregación residencial",0)</f>
        <v>Segregación residencial</v>
      </c>
      <c r="C16" s="11" t="str">
        <f>_xlfn.CONCAT(original_apbi!C14,original_apbi!F14, " ","(",original_apbi!D14,")")</f>
        <v>-0.119 (0.131)</v>
      </c>
      <c r="D16" s="11" t="str">
        <f>_xlfn.CONCAT(original_soci!C14,original_soci!F14, " ","(",original_soci!D14,")")</f>
        <v>-0.315 (0.741)</v>
      </c>
    </row>
    <row r="17" spans="1:6" x14ac:dyDescent="0.35">
      <c r="A17" s="9"/>
      <c r="B17" s="8" t="str">
        <f>IF(original_apbi!A15="ave_jane","Vitalidad urbana",0)</f>
        <v>Vitalidad urbana</v>
      </c>
      <c r="C17" s="11" t="str">
        <f>_xlfn.CONCAT(original_apbi!C15,original_apbi!F15, " ","(",original_apbi!D15,")")</f>
        <v>0.203 (0.140)</v>
      </c>
      <c r="D17" s="11" t="str">
        <f>_xlfn.CONCAT(original_soci!C15,original_soci!F15, " ","(",original_soci!D15,")")</f>
        <v>-0.052 (0.561)</v>
      </c>
    </row>
    <row r="18" spans="1:6" x14ac:dyDescent="0.35">
      <c r="A18" s="50" t="s">
        <v>176</v>
      </c>
      <c r="B18" s="50"/>
      <c r="C18" s="16"/>
      <c r="D18" s="16"/>
    </row>
    <row r="19" spans="1:6" x14ac:dyDescent="0.35">
      <c r="A19" s="9"/>
      <c r="B19" s="8" t="str">
        <f>IF(original_apbi!A16="ent_segr","Segregación → Seguridad",0)</f>
        <v>Segregación → Seguridad</v>
      </c>
      <c r="C19" s="11" t="str">
        <f>_xlfn.CONCAT(original_apbi!C16,original_apbi!F16, " ","(",original_apbi!D16,")")</f>
        <v>-0.114 (0.190)</v>
      </c>
      <c r="D19" s="11" t="str">
        <f>_xlfn.CONCAT(original_soci!C16,original_soci!F16, " ","(",original_soci!D16,")")</f>
        <v>-0.114 (0.190)</v>
      </c>
    </row>
    <row r="20" spans="1:6" x14ac:dyDescent="0.35">
      <c r="A20" s="9"/>
      <c r="B20" s="8" t="str">
        <f>IF(original_apbi!A17="ent_segr","Segregación → Reputación",0)</f>
        <v>Segregación → Reputación</v>
      </c>
      <c r="C20" s="15" t="str">
        <f>_xlfn.CONCAT(original_apbi!C17,original_apbi!F17, " ","(",original_apbi!D17,")")</f>
        <v>-0.512*** (0.130)</v>
      </c>
      <c r="D20" s="15" t="str">
        <f>_xlfn.CONCAT(original_soci!C17,original_soci!F17, " ","(",original_soci!D17,")")</f>
        <v>-0.512*** (0.130)</v>
      </c>
    </row>
    <row r="21" spans="1:6" x14ac:dyDescent="0.35">
      <c r="A21" s="9"/>
      <c r="B21" s="8" t="str">
        <f>IF(original_apbi!A18="ave_jane","Vitalidad → Reputación",0)</f>
        <v>Vitalidad → Reputación</v>
      </c>
      <c r="C21" s="11" t="str">
        <f>_xlfn.CONCAT(original_apbi!C18,original_apbi!F18, " ","(",original_apbi!D18,")")</f>
        <v>-0.113 (0.127)</v>
      </c>
      <c r="D21" s="11" t="str">
        <f>_xlfn.CONCAT(original_soci!C18,original_soci!F18, " ","(",original_soci!D18,")")</f>
        <v>-0.113 (0.127)</v>
      </c>
    </row>
    <row r="22" spans="1:6" x14ac:dyDescent="0.35">
      <c r="A22" s="9"/>
      <c r="B22" s="8" t="str">
        <f>IF(original_apbi!A19="ave_jane","Vitalidad → Satisfacción",0)</f>
        <v>Vitalidad → Satisfacción</v>
      </c>
      <c r="C22" s="11" t="str">
        <f>_xlfn.CONCAT(original_apbi!C19,original_apbi!F19, " ","(",original_apbi!D19,")")</f>
        <v>0.107 (0.140)</v>
      </c>
      <c r="D22" s="11" t="str">
        <f>_xlfn.CONCAT(original_soci!C19,original_soci!F19, " ","(",original_soci!D19,")")</f>
        <v>0.107 (0.140)</v>
      </c>
    </row>
    <row r="23" spans="1:6" ht="15.5" x14ac:dyDescent="0.35">
      <c r="A23" s="50" t="s">
        <v>57</v>
      </c>
      <c r="B23" s="50"/>
      <c r="C23" s="17"/>
      <c r="D23" s="17"/>
      <c r="E23" s="6"/>
      <c r="F23" s="4"/>
    </row>
    <row r="24" spans="1:6" ht="15.5" x14ac:dyDescent="0.35">
      <c r="A24" s="9"/>
      <c r="B24" s="8" t="str">
        <f>IF(original_apbi!A20="a1*b1","Segregación ~ Seguridad",0)</f>
        <v>Segregación ~ Seguridad</v>
      </c>
      <c r="C24" s="11" t="str">
        <f>_xlfn.CONCAT(original_apbi!C20,original_apbi!F20, " ","(",original_apbi!D20,")")</f>
        <v>-0.027 (0.045)</v>
      </c>
      <c r="D24" s="11" t="str">
        <f>_xlfn.CONCAT(original_soci!C20,original_soci!F20, " ","(",original_soci!D20,")")</f>
        <v>-0.025 (0.043)</v>
      </c>
      <c r="E24" s="6"/>
      <c r="F24" s="4"/>
    </row>
    <row r="25" spans="1:6" ht="15.5" x14ac:dyDescent="0.35">
      <c r="A25" s="9"/>
      <c r="B25" s="8" t="str">
        <f>IF(original_apbi!A21="a2*b2","Segregación ~ Reputación",0)</f>
        <v>Segregación ~ Reputación</v>
      </c>
      <c r="C25" s="15" t="str">
        <f>_xlfn.CONCAT(original_apbi!C21,original_apbi!F21, " ","(",original_apbi!D21,")")</f>
        <v>-0.111** (0.036)</v>
      </c>
      <c r="D25" s="11" t="str">
        <f>_xlfn.CONCAT(original_soci!C21,original_soci!F21, " ","(",original_soci!D21,")")</f>
        <v>-0.045 (0.025)</v>
      </c>
      <c r="E25" s="6"/>
      <c r="F25" s="4"/>
    </row>
    <row r="26" spans="1:6" x14ac:dyDescent="0.35">
      <c r="A26" s="9"/>
      <c r="B26" s="8" t="str">
        <f>IF(original_apbi!A22="a3*b2","Vitalidad ~ Reputación",0)</f>
        <v>Vitalidad ~ Reputación</v>
      </c>
      <c r="C26" s="11" t="str">
        <f>_xlfn.CONCAT(original_apbi!C22,original_apbi!F22, " ","(",original_apbi!D22,")")</f>
        <v>-0.025 (0.028)</v>
      </c>
      <c r="D26" s="11" t="str">
        <f>_xlfn.CONCAT(original_soci!C22,original_soci!F22, " ","(",original_soci!D22,")")</f>
        <v>-0.010 (0.012)</v>
      </c>
    </row>
    <row r="27" spans="1:6" x14ac:dyDescent="0.35">
      <c r="A27" s="9"/>
      <c r="B27" s="8" t="str">
        <f>IF(original_apbi!A23="a4*b3","Vitalidad ~ Seguridad",0)</f>
        <v>Vitalidad ~ Seguridad</v>
      </c>
      <c r="C27" s="11" t="str">
        <f>_xlfn.CONCAT(original_apbi!C23,original_apbi!F23, " ","(",original_apbi!D23,")")</f>
        <v>0.024 (0.031)</v>
      </c>
      <c r="D27" s="11" t="str">
        <f>_xlfn.CONCAT(original_soci!C23,original_soci!F23, " ","(",original_soci!D23,")")</f>
        <v>0.017 (0.023)</v>
      </c>
    </row>
    <row r="28" spans="1:6" x14ac:dyDescent="0.35">
      <c r="A28" s="50" t="s">
        <v>58</v>
      </c>
      <c r="B28" s="50"/>
      <c r="C28" s="18"/>
      <c r="D28" s="18"/>
    </row>
    <row r="29" spans="1:6" x14ac:dyDescent="0.35">
      <c r="A29" s="10"/>
      <c r="B29" s="8" t="str">
        <f>IF(original_apbi!A24="c1+(a1*b1)","Segregación ~ Seguridad",0)</f>
        <v>Segregación ~ Seguridad</v>
      </c>
      <c r="C29" s="11" t="str">
        <f>_xlfn.CONCAT(original_apbi!C24,original_apbi!F24, " ","(",original_apbi!D24,")")</f>
        <v>-0.146 (0.139)</v>
      </c>
      <c r="D29" s="11" t="str">
        <f>_xlfn.CONCAT(original_soci!C24,original_soci!F24, " ","(",original_soci!D24,")")</f>
        <v>-0.340 (0.744)</v>
      </c>
    </row>
    <row r="30" spans="1:6" x14ac:dyDescent="0.35">
      <c r="A30" s="9"/>
      <c r="B30" s="8" t="str">
        <f>IF(original_apbi!A25="c1+(a2*b2)","Segregación ~ Reputación",0)</f>
        <v>Segregación ~ Reputación</v>
      </c>
      <c r="C30" s="11" t="str">
        <f>_xlfn.CONCAT(original_apbi!C25,original_apbi!F25, " ","(",original_apbi!D25,")")</f>
        <v>-0.231 (0.132)</v>
      </c>
      <c r="D30" s="11" t="str">
        <f>_xlfn.CONCAT(original_soci!C25,original_soci!F25, " ","(",original_soci!D25,")")</f>
        <v>-0.359 (0.737)</v>
      </c>
    </row>
    <row r="31" spans="1:6" x14ac:dyDescent="0.35">
      <c r="A31" s="9"/>
      <c r="B31" s="8" t="str">
        <f>IF(original_apbi!A26="c2+(a3*b2)","Vitalidad ~ Reputación",0)</f>
        <v>Vitalidad ~ Reputación</v>
      </c>
      <c r="C31" s="11" t="str">
        <f>_xlfn.CONCAT(original_apbi!C26,original_apbi!F26, " ","(",original_apbi!D26,")")</f>
        <v>0.178 (0.142)</v>
      </c>
      <c r="D31" s="11" t="str">
        <f>_xlfn.CONCAT(original_soci!C26,original_soci!F26, " ","(",original_soci!D26,")")</f>
        <v>-0.062 (0.561)</v>
      </c>
    </row>
    <row r="32" spans="1:6" x14ac:dyDescent="0.35">
      <c r="A32" s="9"/>
      <c r="B32" s="8" t="str">
        <f>IF(original_apbi!A27="c2+(a4*b3)","Vitalidad ~ Satisfacción",0)</f>
        <v>Vitalidad ~ Satisfacción</v>
      </c>
      <c r="C32" s="11" t="str">
        <f>_xlfn.CONCAT(original_apbi!C27,original_apbi!F27, " ","(",original_apbi!D27,")")</f>
        <v>0.227 (0.143)</v>
      </c>
      <c r="D32" s="11" t="str">
        <f>_xlfn.CONCAT(original_soci!C27,original_soci!F27, " ","(",original_soci!D27,")")</f>
        <v>-0.035 (0.562)</v>
      </c>
    </row>
    <row r="33" spans="1:4" x14ac:dyDescent="0.35">
      <c r="A33" s="50" t="s">
        <v>89</v>
      </c>
      <c r="B33" s="50"/>
      <c r="C33" s="18"/>
      <c r="D33" s="18"/>
    </row>
    <row r="34" spans="1:4" x14ac:dyDescent="0.35">
      <c r="A34" s="19"/>
      <c r="B34" s="19" t="str">
        <f>IF(original_apbi!A28="chisq","Chi Cuadrado",0)</f>
        <v>Chi Cuadrado</v>
      </c>
      <c r="C34" s="20">
        <f>original_apbi!B28</f>
        <v>0</v>
      </c>
      <c r="D34" s="20">
        <f>original_soci!B28</f>
        <v>0</v>
      </c>
    </row>
    <row r="35" spans="1:4" x14ac:dyDescent="0.35">
      <c r="A35" s="19"/>
      <c r="B35" s="19" t="str">
        <f>IF(original_apbi!A29="cfi","CFI",0)</f>
        <v>CFI</v>
      </c>
      <c r="C35" s="20">
        <f>original_apbi!B29</f>
        <v>1</v>
      </c>
      <c r="D35" s="20">
        <f>original_soci!B29</f>
        <v>1</v>
      </c>
    </row>
    <row r="36" spans="1:4" x14ac:dyDescent="0.35">
      <c r="A36" s="19"/>
      <c r="B36" s="19" t="str">
        <f>IF(original_apbi!A30="rmsea","RMSEA",0)</f>
        <v>RMSEA</v>
      </c>
      <c r="C36" s="20">
        <f>original_apbi!B30</f>
        <v>0</v>
      </c>
      <c r="D36" s="20">
        <f>original_soci!B30</f>
        <v>0</v>
      </c>
    </row>
    <row r="37" spans="1:4" x14ac:dyDescent="0.35">
      <c r="A37" s="21"/>
      <c r="B37" s="21" t="str">
        <f>IF(original_apbi!A31="srmr","SRMR",0)</f>
        <v>SRMR</v>
      </c>
      <c r="C37" s="22">
        <f>original_apbi!B31</f>
        <v>0.22463734599999999</v>
      </c>
      <c r="D37" s="22">
        <f>original_soci!B31</f>
        <v>0.238648842</v>
      </c>
    </row>
    <row r="38" spans="1:4" x14ac:dyDescent="0.35">
      <c r="A38" s="51" t="s">
        <v>90</v>
      </c>
      <c r="B38" s="51"/>
      <c r="C38" s="51"/>
      <c r="D38" s="51"/>
    </row>
  </sheetData>
  <mergeCells count="9">
    <mergeCell ref="C1:D1"/>
    <mergeCell ref="A4:B4"/>
    <mergeCell ref="A33:B33"/>
    <mergeCell ref="A38:D38"/>
    <mergeCell ref="A23:B23"/>
    <mergeCell ref="A28:B28"/>
    <mergeCell ref="A2:B3"/>
    <mergeCell ref="A12:B12"/>
    <mergeCell ref="A18:B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6862-FA85-427E-9E21-0A9ACF9AC600}">
  <dimension ref="A1:F34"/>
  <sheetViews>
    <sheetView showGridLines="0" tabSelected="1" topLeftCell="A8" workbookViewId="0">
      <selection activeCell="C18" sqref="C18"/>
    </sheetView>
  </sheetViews>
  <sheetFormatPr baseColWidth="10" defaultColWidth="11.6328125" defaultRowHeight="14.5" x14ac:dyDescent="0.35"/>
  <cols>
    <col min="2" max="2" width="21.81640625" bestFit="1" customWidth="1"/>
    <col min="3" max="3" width="18.90625" bestFit="1" customWidth="1"/>
    <col min="4" max="4" width="17.7265625" bestFit="1" customWidth="1"/>
    <col min="5" max="5" width="14.90625" customWidth="1"/>
  </cols>
  <sheetData>
    <row r="1" spans="1:6" x14ac:dyDescent="0.35">
      <c r="A1" s="12"/>
      <c r="B1" s="12"/>
      <c r="C1" s="54" t="s">
        <v>83</v>
      </c>
      <c r="D1" s="54"/>
    </row>
    <row r="2" spans="1:6" x14ac:dyDescent="0.35">
      <c r="A2" s="52" t="s">
        <v>82</v>
      </c>
      <c r="B2" s="52"/>
      <c r="C2" s="13" t="s">
        <v>56</v>
      </c>
      <c r="D2" s="13" t="s">
        <v>55</v>
      </c>
    </row>
    <row r="3" spans="1:6" x14ac:dyDescent="0.35">
      <c r="A3" s="53"/>
      <c r="B3" s="53"/>
      <c r="C3" s="14" t="s">
        <v>84</v>
      </c>
      <c r="D3" s="14" t="s">
        <v>84</v>
      </c>
    </row>
    <row r="4" spans="1:6" x14ac:dyDescent="0.35">
      <c r="A4" s="50" t="s">
        <v>234</v>
      </c>
      <c r="B4" s="50"/>
      <c r="C4" s="16"/>
      <c r="D4" s="16"/>
    </row>
    <row r="5" spans="1:6" x14ac:dyDescent="0.35">
      <c r="A5" s="9"/>
      <c r="B5" s="8" t="str">
        <f>IF(original_apbi!A11="segui","Sentimiento de seguridad",0)</f>
        <v>Sentimiento de seguridad</v>
      </c>
      <c r="C5" s="15" t="str">
        <f>_xlfn.CONCAT(original_apbi!C11,original_apbi!F11, " ","(",original_apbi!D11,")")</f>
        <v>0.189** (0.067)</v>
      </c>
      <c r="D5" s="11" t="str">
        <f>_xlfn.CONCAT(original_soci!C11,original_soci!F11, " ","(",original_soci!D11,")")</f>
        <v>0.740 (1500)</v>
      </c>
    </row>
    <row r="6" spans="1:6" x14ac:dyDescent="0.35">
      <c r="A6" s="9"/>
      <c r="B6" s="8" t="str">
        <f>IF(original_apbi!A12="repbi","Reputación percibida",0)</f>
        <v>Reputación percibida</v>
      </c>
      <c r="C6" s="15" t="str">
        <f>_xlfn.CONCAT(original_apbi!C12,original_apbi!F12, " ","(",original_apbi!D12,")")</f>
        <v>0.273*** (0.071)</v>
      </c>
      <c r="D6" s="11" t="str">
        <f>_xlfn.CONCAT(original_soci!C12,original_soci!F12, " ","(",original_soci!D12,")")</f>
        <v>0.448 (0.919)</v>
      </c>
    </row>
    <row r="7" spans="1:6" x14ac:dyDescent="0.35">
      <c r="A7" s="9"/>
      <c r="B7" s="8" t="str">
        <f>IF(original_apbi!A13="sacci","Satisfacción residencial",0)</f>
        <v>Satisfacción residencial</v>
      </c>
      <c r="C7" s="15" t="str">
        <f>_xlfn.CONCAT(original_apbi!C13,original_apbi!F13, " ","(",original_apbi!D13,")")</f>
        <v>0.268*** (0.073)</v>
      </c>
      <c r="D7" s="11" t="str">
        <f>_xlfn.CONCAT(original_soci!C13,original_soci!F13, " ","(",original_soci!D13,")")</f>
        <v>0.798 (1601)</v>
      </c>
    </row>
    <row r="8" spans="1:6" x14ac:dyDescent="0.35">
      <c r="A8" s="50" t="s">
        <v>235</v>
      </c>
      <c r="B8" s="50"/>
      <c r="C8" s="16"/>
      <c r="D8" s="16"/>
    </row>
    <row r="9" spans="1:6" x14ac:dyDescent="0.35">
      <c r="A9" s="9"/>
      <c r="B9" s="8" t="str">
        <f>IF(original_apbi!A14="ent_segr","Segregación residencial",0)</f>
        <v>Segregación residencial</v>
      </c>
      <c r="C9" s="11" t="str">
        <f>_xlfn.CONCAT(original_apbi!C14,original_apbi!F14, " ","(",original_apbi!D14,")")</f>
        <v>-0.119 (0.131)</v>
      </c>
      <c r="D9" s="11" t="str">
        <f>_xlfn.CONCAT(original_soci!C14,original_soci!F14, " ","(",original_soci!D14,")")</f>
        <v>-0.315 (0.741)</v>
      </c>
    </row>
    <row r="10" spans="1:6" x14ac:dyDescent="0.35">
      <c r="A10" s="9"/>
      <c r="B10" s="8" t="str">
        <f>IF(original_apbi!A15="ave_jane","Vitalidad urbana",0)</f>
        <v>Vitalidad urbana</v>
      </c>
      <c r="C10" s="11" t="str">
        <f>_xlfn.CONCAT(original_apbi!C15,original_apbi!F15, " ","(",original_apbi!D15,")")</f>
        <v>0.203 (0.140)</v>
      </c>
      <c r="D10" s="11" t="str">
        <f>_xlfn.CONCAT(original_soci!C15,original_soci!F15, " ","(",original_soci!D15,")")</f>
        <v>-0.052 (0.561)</v>
      </c>
    </row>
    <row r="11" spans="1:6" ht="15.5" x14ac:dyDescent="0.35">
      <c r="A11" s="50" t="s">
        <v>236</v>
      </c>
      <c r="B11" s="50"/>
      <c r="C11" s="17"/>
      <c r="D11" s="17"/>
      <c r="E11" s="6"/>
      <c r="F11" s="4"/>
    </row>
    <row r="12" spans="1:6" ht="15.5" x14ac:dyDescent="0.35">
      <c r="A12" s="9"/>
      <c r="B12" s="8" t="str">
        <f>IF(original_apbi!A20="a1*b1","Segregación ~ Seguridad",0)</f>
        <v>Segregación ~ Seguridad</v>
      </c>
      <c r="C12" s="11" t="str">
        <f>_xlfn.CONCAT(original_apbi!C20,original_apbi!F20, " ","(",original_apbi!D20,")")</f>
        <v>-0.027 (0.045)</v>
      </c>
      <c r="D12" s="11" t="str">
        <f>_xlfn.CONCAT(original_soci!C20,original_soci!F20, " ","(",original_soci!D20,")")</f>
        <v>-0.025 (0.043)</v>
      </c>
      <c r="E12" s="6"/>
      <c r="F12" s="4"/>
    </row>
    <row r="13" spans="1:6" ht="15.5" x14ac:dyDescent="0.35">
      <c r="A13" s="9"/>
      <c r="B13" s="8" t="str">
        <f>IF(original_apbi!A21="a2*b2","Segregación ~ Reputación",0)</f>
        <v>Segregación ~ Reputación</v>
      </c>
      <c r="C13" s="15" t="str">
        <f>_xlfn.CONCAT(original_apbi!C21,original_apbi!F21, " ","(",original_apbi!D21,")")</f>
        <v>-0.111** (0.036)</v>
      </c>
      <c r="D13" s="11" t="str">
        <f>_xlfn.CONCAT(original_soci!C21,original_soci!F21, " ","(",original_soci!D21,")")</f>
        <v>-0.045 (0.025)</v>
      </c>
      <c r="E13" s="6"/>
      <c r="F13" s="4"/>
    </row>
    <row r="14" spans="1:6" x14ac:dyDescent="0.35">
      <c r="A14" s="9"/>
      <c r="B14" s="8" t="str">
        <f>IF(original_apbi!A22="a3*b2","Vitalidad ~ Reputación",0)</f>
        <v>Vitalidad ~ Reputación</v>
      </c>
      <c r="C14" s="11" t="str">
        <f>_xlfn.CONCAT(original_apbi!C22,original_apbi!F22, " ","(",original_apbi!D22,")")</f>
        <v>-0.025 (0.028)</v>
      </c>
      <c r="D14" s="11" t="str">
        <f>_xlfn.CONCAT(original_soci!C22,original_soci!F22, " ","(",original_soci!D22,")")</f>
        <v>-0.010 (0.012)</v>
      </c>
    </row>
    <row r="15" spans="1:6" x14ac:dyDescent="0.35">
      <c r="A15" s="9"/>
      <c r="B15" s="8" t="str">
        <f>IF(original_apbi!A23="a4*b3","Vitalidad ~ Seguridad",0)</f>
        <v>Vitalidad ~ Seguridad</v>
      </c>
      <c r="C15" s="11" t="str">
        <f>_xlfn.CONCAT(original_apbi!C23,original_apbi!F23, " ","(",original_apbi!D23,")")</f>
        <v>0.024 (0.031)</v>
      </c>
      <c r="D15" s="11" t="str">
        <f>_xlfn.CONCAT(original_soci!C23,original_soci!F23, " ","(",original_soci!D23,")")</f>
        <v>0.017 (0.023)</v>
      </c>
    </row>
    <row r="16" spans="1:6" x14ac:dyDescent="0.35">
      <c r="A16" s="50" t="s">
        <v>237</v>
      </c>
      <c r="B16" s="50"/>
      <c r="C16" s="18"/>
      <c r="D16" s="18"/>
    </row>
    <row r="17" spans="1:4" x14ac:dyDescent="0.35">
      <c r="A17" s="10"/>
      <c r="B17" s="8" t="str">
        <f>IF(original_apbi!A24="c1+(a1*b1)","Segregación ~ Seguridad",0)</f>
        <v>Segregación ~ Seguridad</v>
      </c>
      <c r="C17" s="11" t="str">
        <f>_xlfn.CONCAT(original_apbi!C24,original_apbi!F24, " ","(",original_apbi!D24,")")</f>
        <v>-0.146 (0.139)</v>
      </c>
      <c r="D17" s="11" t="str">
        <f>_xlfn.CONCAT(original_soci!C24,original_soci!F24, " ","(",original_soci!D24,")")</f>
        <v>-0.340 (0.744)</v>
      </c>
    </row>
    <row r="18" spans="1:4" x14ac:dyDescent="0.35">
      <c r="A18" s="9"/>
      <c r="B18" s="8" t="str">
        <f>IF(original_apbi!A25="c1+(a2*b2)","Segregación ~ Reputación",0)</f>
        <v>Segregación ~ Reputación</v>
      </c>
      <c r="C18" s="11" t="str">
        <f>_xlfn.CONCAT(original_apbi!C25,original_apbi!F25, " ","(",original_apbi!D25,")")</f>
        <v>-0.231 (0.132)</v>
      </c>
      <c r="D18" s="11" t="str">
        <f>_xlfn.CONCAT(original_soci!C25,original_soci!F25, " ","(",original_soci!D25,")")</f>
        <v>-0.359 (0.737)</v>
      </c>
    </row>
    <row r="19" spans="1:4" x14ac:dyDescent="0.35">
      <c r="A19" s="9"/>
      <c r="B19" s="8" t="str">
        <f>IF(original_apbi!A26="c2+(a3*b2)","Vitalidad ~ Reputación",0)</f>
        <v>Vitalidad ~ Reputación</v>
      </c>
      <c r="C19" s="11" t="str">
        <f>_xlfn.CONCAT(original_apbi!C26,original_apbi!F26, " ","(",original_apbi!D26,")")</f>
        <v>0.178 (0.142)</v>
      </c>
      <c r="D19" s="11" t="str">
        <f>_xlfn.CONCAT(original_soci!C26,original_soci!F26, " ","(",original_soci!D26,")")</f>
        <v>-0.062 (0.561)</v>
      </c>
    </row>
    <row r="20" spans="1:4" x14ac:dyDescent="0.35">
      <c r="A20" s="9"/>
      <c r="B20" s="8" t="str">
        <f>IF(original_apbi!A27="c2+(a4*b3)","Vitalidad ~ Satisfacción",0)</f>
        <v>Vitalidad ~ Satisfacción</v>
      </c>
      <c r="C20" s="11" t="str">
        <f>_xlfn.CONCAT(original_apbi!C27,original_apbi!F27, " ","(",original_apbi!D27,")")</f>
        <v>0.227 (0.143)</v>
      </c>
      <c r="D20" s="11" t="str">
        <f>_xlfn.CONCAT(original_soci!C27,original_soci!F27, " ","(",original_soci!D27,")")</f>
        <v>-0.035 (0.562)</v>
      </c>
    </row>
    <row r="21" spans="1:4" x14ac:dyDescent="0.35">
      <c r="A21" s="50" t="s">
        <v>233</v>
      </c>
      <c r="B21" s="50"/>
      <c r="C21" s="23"/>
      <c r="D21" s="23"/>
    </row>
    <row r="22" spans="1:4" x14ac:dyDescent="0.35">
      <c r="A22" s="9"/>
      <c r="B22" s="8" t="str">
        <f>IF(original_apbi!A4="segui","Sentimiento de seguridad",0)</f>
        <v>Sentimiento de seguridad</v>
      </c>
      <c r="C22" s="15" t="str">
        <f>_xlfn.CONCAT(original_apbi!C4,original_apbi!F4, " ","(",original_apbi!D4,")")</f>
        <v>0.234*** (0.042)</v>
      </c>
      <c r="D22" s="15" t="str">
        <f>_xlfn.CONCAT(original_soci!C4,original_soci!F4, " ","(",original_soci!D4,")")</f>
        <v>0.223*** (0.043)</v>
      </c>
    </row>
    <row r="23" spans="1:4" x14ac:dyDescent="0.35">
      <c r="A23" s="9"/>
      <c r="B23" s="8" t="str">
        <f>IF(original_apbi!A5="repbi","Reputación percibida",0)</f>
        <v>Reputación percibida</v>
      </c>
      <c r="C23" s="15" t="str">
        <f>_xlfn.CONCAT(original_apbi!C5,original_apbi!F5, " ","(",original_apbi!D5,")")</f>
        <v>0.218*** (0.041)</v>
      </c>
      <c r="D23" s="15" t="str">
        <f>_xlfn.CONCAT(original_soci!C5,original_soci!F5, " ","(",original_soci!D5,")")</f>
        <v>0.087* (0.043)</v>
      </c>
    </row>
    <row r="24" spans="1:4" x14ac:dyDescent="0.35">
      <c r="A24" s="9"/>
      <c r="B24" s="8" t="str">
        <f>IF(original_apbi!A6="sacci","Satisfacción residencial",0)</f>
        <v>Satisfacción residencial</v>
      </c>
      <c r="C24" s="15" t="str">
        <f>_xlfn.CONCAT(original_apbi!C6,original_apbi!F6, " ","(",original_apbi!D6,")")</f>
        <v>0.222*** (0.040)</v>
      </c>
      <c r="D24" s="15" t="str">
        <f>_xlfn.CONCAT(original_soci!C6,original_soci!F6, " ","(",original_soci!D6,")")</f>
        <v>0.161*** (0.042)</v>
      </c>
    </row>
    <row r="25" spans="1:4" x14ac:dyDescent="0.35">
      <c r="A25" s="10"/>
      <c r="B25" s="8" t="str">
        <f>IF(original_apbi!A7="edadi","Edad del entrevistado",0)</f>
        <v>Edad del entrevistado</v>
      </c>
      <c r="C25" s="15" t="str">
        <f>_xlfn.CONCAT(original_apbi!C7,original_apbi!F7, " ","(",original_apbi!D7,")")</f>
        <v>0.086* (0.043)</v>
      </c>
      <c r="D25" s="11" t="str">
        <f>_xlfn.CONCAT(original_soci!C7," ",original_soci!F7, " ","(",original_soci!D7,")")</f>
        <v>-0.014  (0.047)</v>
      </c>
    </row>
    <row r="26" spans="1:4" x14ac:dyDescent="0.35">
      <c r="A26" s="9"/>
      <c r="B26" s="8" t="str">
        <f>IF(original_apbi!A8="educi","Nivel educacional",0)</f>
        <v>Nivel educacional</v>
      </c>
      <c r="C26" s="11" t="str">
        <f>_xlfn.CONCAT(original_apbi!C8,original_apbi!F8, " ","(",original_apbi!D8,")")</f>
        <v>-0.067 (0.041)</v>
      </c>
      <c r="D26" s="11" t="str">
        <f>_xlfn.CONCAT(original_soci!C8," ",original_soci!F8, " ","(",original_soci!D8,")")</f>
        <v>-0.010  (0.045)</v>
      </c>
    </row>
    <row r="27" spans="1:4" x14ac:dyDescent="0.35">
      <c r="A27" s="9"/>
      <c r="B27" s="8" t="str">
        <f>IF(original_apbi!A9="essui","Estatus social subjetivo",0)</f>
        <v>Estatus social subjetivo</v>
      </c>
      <c r="C27" s="11" t="str">
        <f>_xlfn.CONCAT(original_apbi!C9,original_apbi!F9, " ","(",original_apbi!D9,")")</f>
        <v>0.062 (0.038)</v>
      </c>
      <c r="D27" s="11" t="str">
        <f>_xlfn.CONCAT(original_soci!C9," ",original_soci!F9, " ","(",original_soci!D9,")")</f>
        <v>0.055  (0.042)</v>
      </c>
    </row>
    <row r="28" spans="1:4" x14ac:dyDescent="0.35">
      <c r="A28" s="9"/>
      <c r="B28" s="8" t="str">
        <f>IF(original_apbi!A10="time","Tiempo de residencia",0)</f>
        <v>Tiempo de residencia</v>
      </c>
      <c r="C28" s="11" t="str">
        <f>_xlfn.CONCAT(original_apbi!C10,original_apbi!F10, " ","(",original_apbi!D10,")")</f>
        <v>0.048 (0.041)</v>
      </c>
      <c r="D28" s="11" t="str">
        <f>_xlfn.CONCAT(original_soci!C10," ",original_soci!F10, " ","(",original_soci!D10,")")</f>
        <v>0.075  (0.045)</v>
      </c>
    </row>
    <row r="29" spans="1:4" x14ac:dyDescent="0.35">
      <c r="A29" s="50" t="s">
        <v>89</v>
      </c>
      <c r="B29" s="50"/>
      <c r="C29" s="18"/>
      <c r="D29" s="18"/>
    </row>
    <row r="30" spans="1:4" x14ac:dyDescent="0.35">
      <c r="A30" s="19"/>
      <c r="B30" s="19" t="str">
        <f>IF(original_apbi!A28="chisq","Chi Cuadrado",0)</f>
        <v>Chi Cuadrado</v>
      </c>
      <c r="C30" s="20">
        <f>original_apbi!B28</f>
        <v>0</v>
      </c>
      <c r="D30" s="20">
        <f>original_soci!B28</f>
        <v>0</v>
      </c>
    </row>
    <row r="31" spans="1:4" x14ac:dyDescent="0.35">
      <c r="A31" s="19"/>
      <c r="B31" s="19" t="str">
        <f>IF(original_apbi!A29="cfi","CFI",0)</f>
        <v>CFI</v>
      </c>
      <c r="C31" s="20">
        <f>original_apbi!B29</f>
        <v>1</v>
      </c>
      <c r="D31" s="20">
        <f>original_soci!B29</f>
        <v>1</v>
      </c>
    </row>
    <row r="32" spans="1:4" x14ac:dyDescent="0.35">
      <c r="A32" s="19"/>
      <c r="B32" s="19" t="str">
        <f>IF(original_apbi!A30="rmsea","RMSEA",0)</f>
        <v>RMSEA</v>
      </c>
      <c r="C32" s="20">
        <f>original_apbi!B30</f>
        <v>0</v>
      </c>
      <c r="D32" s="20">
        <f>original_soci!B30</f>
        <v>0</v>
      </c>
    </row>
    <row r="33" spans="1:4" x14ac:dyDescent="0.35">
      <c r="A33" s="21"/>
      <c r="B33" s="21" t="str">
        <f>IF(original_apbi!A31="srmr","SRMR",0)</f>
        <v>SRMR</v>
      </c>
      <c r="C33" s="22">
        <f>original_apbi!B31</f>
        <v>0.22463734599999999</v>
      </c>
      <c r="D33" s="22">
        <f>original_soci!B31</f>
        <v>0.238648842</v>
      </c>
    </row>
    <row r="34" spans="1:4" x14ac:dyDescent="0.35">
      <c r="A34" s="51" t="s">
        <v>90</v>
      </c>
      <c r="B34" s="51"/>
      <c r="C34" s="51"/>
      <c r="D34" s="51"/>
    </row>
  </sheetData>
  <mergeCells count="9">
    <mergeCell ref="A16:B16"/>
    <mergeCell ref="A29:B29"/>
    <mergeCell ref="A34:D34"/>
    <mergeCell ref="A8:B8"/>
    <mergeCell ref="C1:D1"/>
    <mergeCell ref="A2:B3"/>
    <mergeCell ref="A21:B21"/>
    <mergeCell ref="A4:B4"/>
    <mergeCell ref="A11:B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2ACB-BA1E-4292-AAC1-C3166BD79059}">
  <dimension ref="A1:J35"/>
  <sheetViews>
    <sheetView showGridLines="0" zoomScale="63" workbookViewId="0">
      <selection activeCell="C25" sqref="C25"/>
    </sheetView>
  </sheetViews>
  <sheetFormatPr baseColWidth="10" defaultColWidth="19.1796875" defaultRowHeight="14.5" x14ac:dyDescent="0.35"/>
  <cols>
    <col min="1" max="1" width="11.6328125" customWidth="1"/>
    <col min="2" max="2" width="22.1796875" customWidth="1"/>
    <col min="3" max="3" width="19.6328125" bestFit="1" customWidth="1"/>
    <col min="4" max="4" width="17.81640625" customWidth="1"/>
    <col min="5" max="5" width="19.6328125" bestFit="1" customWidth="1"/>
    <col min="6" max="6" width="17.81640625" customWidth="1"/>
    <col min="7" max="7" width="19.6328125" bestFit="1" customWidth="1"/>
    <col min="8" max="8" width="17.81640625" bestFit="1" customWidth="1"/>
    <col min="9" max="9" width="19.6328125" bestFit="1" customWidth="1"/>
    <col min="10" max="10" width="17.81640625" customWidth="1"/>
  </cols>
  <sheetData>
    <row r="1" spans="1:10" x14ac:dyDescent="0.35">
      <c r="A1" s="12"/>
      <c r="B1" s="12"/>
      <c r="C1" s="54" t="s">
        <v>83</v>
      </c>
      <c r="D1" s="54"/>
      <c r="E1" s="54"/>
      <c r="F1" s="54"/>
      <c r="G1" s="54"/>
      <c r="H1" s="54"/>
      <c r="I1" s="54"/>
      <c r="J1" s="54"/>
    </row>
    <row r="2" spans="1:10" x14ac:dyDescent="0.35">
      <c r="A2" s="24"/>
      <c r="B2" s="24"/>
      <c r="C2" s="55" t="s">
        <v>852</v>
      </c>
      <c r="D2" s="55"/>
      <c r="E2" s="55" t="s">
        <v>853</v>
      </c>
      <c r="F2" s="55"/>
      <c r="G2" s="55" t="s">
        <v>854</v>
      </c>
      <c r="H2" s="55"/>
      <c r="I2" s="55" t="s">
        <v>855</v>
      </c>
      <c r="J2" s="55"/>
    </row>
    <row r="3" spans="1:10" x14ac:dyDescent="0.35">
      <c r="A3" s="52" t="s">
        <v>82</v>
      </c>
      <c r="B3" s="52"/>
      <c r="C3" s="13" t="s">
        <v>56</v>
      </c>
      <c r="D3" s="13" t="s">
        <v>55</v>
      </c>
      <c r="E3" s="44" t="s">
        <v>56</v>
      </c>
      <c r="F3" s="45" t="s">
        <v>55</v>
      </c>
      <c r="G3" s="44" t="s">
        <v>56</v>
      </c>
      <c r="H3" s="45" t="s">
        <v>55</v>
      </c>
      <c r="I3" s="13" t="s">
        <v>56</v>
      </c>
      <c r="J3" s="13" t="s">
        <v>55</v>
      </c>
    </row>
    <row r="4" spans="1:10" x14ac:dyDescent="0.35">
      <c r="A4" s="53"/>
      <c r="B4" s="53"/>
      <c r="C4" s="14" t="s">
        <v>84</v>
      </c>
      <c r="D4" s="14" t="s">
        <v>84</v>
      </c>
      <c r="E4" s="46" t="s">
        <v>84</v>
      </c>
      <c r="F4" s="47" t="s">
        <v>84</v>
      </c>
      <c r="G4" s="46" t="s">
        <v>84</v>
      </c>
      <c r="H4" s="47" t="s">
        <v>84</v>
      </c>
      <c r="I4" s="14" t="s">
        <v>84</v>
      </c>
      <c r="J4" s="14" t="s">
        <v>84</v>
      </c>
    </row>
    <row r="5" spans="1:10" x14ac:dyDescent="0.35">
      <c r="A5" s="50" t="s">
        <v>234</v>
      </c>
      <c r="B5" s="50"/>
      <c r="C5" s="16"/>
      <c r="D5" s="26"/>
      <c r="E5" s="16"/>
      <c r="F5" s="16"/>
      <c r="G5" s="34"/>
      <c r="H5" s="26"/>
      <c r="I5" s="16"/>
      <c r="J5" s="16"/>
    </row>
    <row r="6" spans="1:10" x14ac:dyDescent="0.35">
      <c r="A6" s="9"/>
      <c r="B6" s="8" t="str">
        <f>IF(original_apbi!A11="segui","Sentimiento de seguridad",0)</f>
        <v>Sentimiento de seguridad</v>
      </c>
      <c r="C6" s="11" t="str">
        <f>_xlfn.CONCAT(original_low!$C10,original_low!$F10, " ","(",original_low!$D10,")")</f>
        <v>0.150 (0.216)</v>
      </c>
      <c r="D6" s="27" t="str">
        <f>_xlfn.CONCAT(original_low!$K10,original_low!$N10, " ","(",original_low!$L10,")")</f>
        <v>0.476 (1595)</v>
      </c>
      <c r="E6" s="11" t="str">
        <f>_xlfn.CONCAT(original_midlow!$C10,original_midlow!$F10, " ","(",original_midlow!$D10,")")</f>
        <v>0.139 (0.142)</v>
      </c>
      <c r="F6" s="11" t="str">
        <f>_xlfn.CONCAT(original_midlow!$K10,original_midlow!$N10, " ","(",original_midlow!$L10,")")</f>
        <v>0.327 (0.460)</v>
      </c>
      <c r="G6" s="35" t="str">
        <f>_xlfn.CONCAT(original_midhigh!$C10,original_midhigh!$F10, " ","(",original_midhigh!$D10,")")</f>
        <v>0.093 (0.108)</v>
      </c>
      <c r="H6" s="27" t="str">
        <f>_xlfn.CONCAT(original_midhigh!$K10,original_midhigh!$N10, " ","(",original_midhigh!$L10,")")</f>
        <v>-0.109 (0.131)</v>
      </c>
      <c r="I6" s="11" t="str">
        <f>_xlfn.CONCAT(original_high!$C10,original_high!$F10, " ","(",original_high!$D10,")")</f>
        <v>0.254 (0.229)</v>
      </c>
      <c r="J6" s="11" t="str">
        <f>_xlfn.CONCAT(original_high!$K10,original_high!$N10, " ","(",original_high!$L10,")")</f>
        <v>0.327 (0.198)</v>
      </c>
    </row>
    <row r="7" spans="1:10" x14ac:dyDescent="0.35">
      <c r="A7" s="9"/>
      <c r="B7" s="8" t="str">
        <f>IF(original_apbi!A12="repbi","Reputación percibida",0)</f>
        <v>Reputación percibida</v>
      </c>
      <c r="C7" s="11" t="str">
        <f>_xlfn.CONCAT(original_low!$C11,original_low!$F11, " ","(",original_low!$D11,")")</f>
        <v>0.133 (0.147)</v>
      </c>
      <c r="D7" s="27" t="str">
        <f>_xlfn.CONCAT(original_low!$K11,original_low!$N11, " ","(",original_low!$L11,")")</f>
        <v>-0.043 (0.287)</v>
      </c>
      <c r="E7" s="15" t="str">
        <f>_xlfn.CONCAT(original_midlow!$C11,original_midlow!$F11, " ","(",original_midlow!$D11,")")</f>
        <v>0.233* (0.092)</v>
      </c>
      <c r="F7" s="11" t="str">
        <f>_xlfn.CONCAT(original_midlow!$K11,original_midlow!$N11, " ","(",original_midlow!$L11,")")</f>
        <v>0.123 (0.258)</v>
      </c>
      <c r="G7" s="35" t="str">
        <f>_xlfn.CONCAT(original_midhigh!$C11,original_midhigh!$F11, " ","(",original_midhigh!$D11,")")</f>
        <v>0.197 (0.203)</v>
      </c>
      <c r="H7" s="27" t="str">
        <f>_xlfn.CONCAT(original_midhigh!$K11,original_midhigh!$N11, " ","(",original_midhigh!$L11,")")</f>
        <v>0.187 (0.206)</v>
      </c>
      <c r="I7" s="11" t="str">
        <f>_xlfn.CONCAT(original_high!$C11,original_high!$F11, " ","(",original_high!$D11,")")</f>
        <v>0.352 (0.274)</v>
      </c>
      <c r="J7" s="11" t="str">
        <f>_xlfn.CONCAT(original_high!$K11,original_high!$N11, " ","(",original_high!$L11,")")</f>
        <v>0.060 (0.113)</v>
      </c>
    </row>
    <row r="8" spans="1:10" x14ac:dyDescent="0.35">
      <c r="A8" s="9"/>
      <c r="B8" s="8" t="str">
        <f>IF(original_apbi!A13="sacci","Satisfacción residencial",0)</f>
        <v>Satisfacción residencial</v>
      </c>
      <c r="C8" s="11" t="str">
        <f>_xlfn.CONCAT(original_low!$C12,original_low!$F12, " ","(",original_low!$D12,")")</f>
        <v>0.203 (0.252)</v>
      </c>
      <c r="D8" s="27" t="str">
        <f>_xlfn.CONCAT(original_low!$K12,original_low!$N12, " ","(",original_low!$L12,")")</f>
        <v>0.339 (1102)</v>
      </c>
      <c r="E8" s="15" t="str">
        <f>_xlfn.CONCAT(original_midlow!$C12,original_midlow!$F12, " ","(",original_midlow!$D12,")")</f>
        <v>0.209* (0.084)</v>
      </c>
      <c r="F8" s="11" t="str">
        <f>_xlfn.CONCAT(original_midlow!$K12,original_midlow!$N12, " ","(",original_midlow!$L12,")")</f>
        <v>0.128 (0.230)</v>
      </c>
      <c r="G8" s="36" t="str">
        <f>_xlfn.CONCAT(original_midhigh!$C12,original_midhigh!$F12, " ","(",original_midhigh!$D12,")")</f>
        <v>0.311* (0.125)</v>
      </c>
      <c r="H8" s="31" t="str">
        <f>_xlfn.CONCAT(original_midhigh!$K12,original_midhigh!$N12, " ","(",original_midhigh!$L12,")")</f>
        <v>0.426** (0.157)</v>
      </c>
      <c r="I8" s="11" t="str">
        <f>_xlfn.CONCAT(original_high!$C12,original_high!$F12, " ","(",original_high!$D12,")")</f>
        <v>0.252 (0.255)</v>
      </c>
      <c r="J8" s="11" t="str">
        <f>_xlfn.CONCAT(original_high!$K12,original_high!$N12, " ","(",original_high!$L12,")")</f>
        <v>0.205 (0.143)</v>
      </c>
    </row>
    <row r="9" spans="1:10" x14ac:dyDescent="0.35">
      <c r="A9" s="50" t="s">
        <v>235</v>
      </c>
      <c r="B9" s="50"/>
      <c r="C9" s="16"/>
      <c r="D9" s="26"/>
      <c r="E9" s="16"/>
      <c r="F9" s="16"/>
      <c r="G9" s="34"/>
      <c r="H9" s="26"/>
      <c r="I9" s="16"/>
      <c r="J9" s="16"/>
    </row>
    <row r="10" spans="1:10" x14ac:dyDescent="0.35">
      <c r="A10" s="9"/>
      <c r="B10" s="8" t="str">
        <f>IF(original_apbi!A14="ent_segr","Segregación residencial",0)</f>
        <v>Segregación residencial</v>
      </c>
      <c r="C10" s="11" t="str">
        <f>_xlfn.CONCAT(original_low!$C13,original_low!$F13, " ","(",original_low!$D13,")")</f>
        <v>-0.277 (0.320)</v>
      </c>
      <c r="D10" s="27" t="str">
        <f>_xlfn.CONCAT(original_low!$K13,original_low!$N13, " ","(",original_low!$L13,")")</f>
        <v>-0.497 (1728)</v>
      </c>
      <c r="E10" s="11" t="str">
        <f>_xlfn.CONCAT(original_midlow!$C13,original_midlow!$F13, " ","(",original_midlow!$D13,")")</f>
        <v>-0.218 (0.138)</v>
      </c>
      <c r="F10" s="11" t="str">
        <f>_xlfn.CONCAT(original_midlow!$K13,original_midlow!$N13, " ","(",original_midlow!$L13,")")</f>
        <v>-0.673 (0.733)</v>
      </c>
      <c r="G10" s="35" t="str">
        <f>_xlfn.CONCAT(original_midhigh!$C13,original_midhigh!$F13, " ","(",original_midhigh!$D13,")")</f>
        <v>-0.021 (0.171)</v>
      </c>
      <c r="H10" s="31" t="str">
        <f>_xlfn.CONCAT(original_midhigh!$K13,original_midhigh!$N13, " ","(",original_midhigh!$L13,")")</f>
        <v>0.498** (0.193)</v>
      </c>
      <c r="I10" s="11" t="str">
        <f>_xlfn.CONCAT(original_high!$C13,original_high!$F13, " ","(",original_high!$D13,")")</f>
        <v>0.015 (0.225)</v>
      </c>
      <c r="J10" s="11" t="str">
        <f>_xlfn.CONCAT(original_high!$K13,original_high!$N13, " ","(",original_high!$L13,")")</f>
        <v>0.112 (0.211)</v>
      </c>
    </row>
    <row r="11" spans="1:10" x14ac:dyDescent="0.35">
      <c r="A11" s="9"/>
      <c r="B11" s="8" t="str">
        <f>IF(original_apbi!A15="ave_jane","Vitalidad urbana",0)</f>
        <v>Vitalidad urbana</v>
      </c>
      <c r="C11" s="11" t="str">
        <f>_xlfn.CONCAT(original_low!$C14,original_low!$F14, " ","(",original_low!$D14,")")</f>
        <v>0.353 (0.326)</v>
      </c>
      <c r="D11" s="27" t="str">
        <f>_xlfn.CONCAT(original_low!$K14,original_low!$N14, " ","(",original_low!$L14,")")</f>
        <v>0.213 (0.800)</v>
      </c>
      <c r="E11" s="11" t="str">
        <f>_xlfn.CONCAT(original_midlow!$C14,original_midlow!$F14, " ","(",original_midlow!$D14,")")</f>
        <v>0.030 (0.146)</v>
      </c>
      <c r="F11" s="11" t="str">
        <f>_xlfn.CONCAT(original_midlow!$K14,original_midlow!$N14, " ","(",original_midlow!$L14,")")</f>
        <v>-0.082 (0.422)</v>
      </c>
      <c r="G11" s="35" t="str">
        <f>_xlfn.CONCAT(original_midhigh!$C14,original_midhigh!$F14, " ","(",original_midhigh!$D14,")")</f>
        <v>0.206 (0.165)</v>
      </c>
      <c r="H11" s="27" t="str">
        <f>_xlfn.CONCAT(original_midhigh!$K14,original_midhigh!$N14, " ","(",original_midhigh!$L14,")")</f>
        <v>-0.156 (0.179)</v>
      </c>
      <c r="I11" s="11" t="str">
        <f>_xlfn.CONCAT(original_high!$C14,original_high!$F14, " ","(",original_high!$D14,")")</f>
        <v>0.264 (0.280)</v>
      </c>
      <c r="J11" s="11" t="str">
        <f>_xlfn.CONCAT(original_high!$K14,original_high!$N14, " ","(",original_high!$L14,")")</f>
        <v>-0.031 (0.209)</v>
      </c>
    </row>
    <row r="12" spans="1:10" x14ac:dyDescent="0.35">
      <c r="A12" s="50" t="s">
        <v>236</v>
      </c>
      <c r="B12" s="50"/>
      <c r="C12" s="17"/>
      <c r="D12" s="28"/>
      <c r="E12" s="17"/>
      <c r="F12" s="17"/>
      <c r="G12" s="37"/>
      <c r="H12" s="28"/>
      <c r="I12" s="17"/>
      <c r="J12" s="17"/>
    </row>
    <row r="13" spans="1:10" x14ac:dyDescent="0.35">
      <c r="A13" s="9"/>
      <c r="B13" s="8" t="str">
        <f>IF(original_apbi!A20="a1*b1","Segregación ~ Seguridad",0)</f>
        <v>Segregación ~ Seguridad</v>
      </c>
      <c r="C13" s="11" t="str">
        <f>_xlfn.CONCAT(original_low!$C19,original_low!$F19, " ","(",original_low!$D19,")")</f>
        <v>-0.086 (0.143)</v>
      </c>
      <c r="D13" s="27" t="str">
        <f>_xlfn.CONCAT(original_low!$K19,original_low!$N19, " ","(",original_low!$L19,")")</f>
        <v>-0.141 (0.237)</v>
      </c>
      <c r="E13" s="11" t="str">
        <f>_xlfn.CONCAT(original_midlow!$C19,original_midlow!$F19, " ","(",original_midlow!$D19,")")</f>
        <v>-0.078 (0.153)</v>
      </c>
      <c r="F13" s="11" t="str">
        <f>_xlfn.CONCAT(original_midlow!$K19,original_midlow!$N19, " ","(",original_midlow!$L19,")")</f>
        <v>-0.047 (0.091)</v>
      </c>
      <c r="G13" s="35" t="str">
        <f>_xlfn.CONCAT(original_midhigh!$C19,original_midhigh!$F19, " ","(",original_midhigh!$D19,")")</f>
        <v>0.081 (0.114)</v>
      </c>
      <c r="H13" s="27" t="str">
        <f>_xlfn.CONCAT(original_midhigh!$K19,original_midhigh!$N19, " ","(",original_midhigh!$L19,")")</f>
        <v>-0.101 (0.143)</v>
      </c>
      <c r="I13" s="11" t="str">
        <f>_xlfn.CONCAT(original_high!$C19,original_high!$F19, " ","(",original_high!$D19,")")</f>
        <v>-0.058 (0.091)</v>
      </c>
      <c r="J13" s="11" t="str">
        <f>_xlfn.CONCAT(original_high!$K19,original_high!$N19, " ","(",original_high!$L19,")")</f>
        <v>-0.063 (0.097)</v>
      </c>
    </row>
    <row r="14" spans="1:10" x14ac:dyDescent="0.35">
      <c r="A14" s="9"/>
      <c r="B14" s="8" t="str">
        <f>IF(original_apbi!A21="a2*b2","Segregación ~ Reputación",0)</f>
        <v>Segregación ~ Reputación</v>
      </c>
      <c r="C14" s="11" t="str">
        <f>_xlfn.CONCAT(original_low!$C20,original_low!$F20, " ","(",original_low!$D20,")")</f>
        <v>-0.046 (0.042)</v>
      </c>
      <c r="D14" s="27" t="str">
        <f>_xlfn.CONCAT(original_low!$K20,original_low!$N20, " ","(",original_low!$L20,")")</f>
        <v>0.007 (0.036)</v>
      </c>
      <c r="E14" s="15" t="str">
        <f>_xlfn.CONCAT(original_midlow!$C20,original_midlow!$F20, " ","(",original_midlow!$D20,")")</f>
        <v>-0.130** (0.050)</v>
      </c>
      <c r="F14" s="11" t="str">
        <f>_xlfn.CONCAT(original_midlow!$K20,original_midlow!$N20, " ","(",original_midlow!$L20,")")</f>
        <v>-0.023 (0.043)</v>
      </c>
      <c r="G14" s="35" t="str">
        <f>_xlfn.CONCAT(original_midhigh!$C20,original_midhigh!$F20, " ","(",original_midhigh!$D20,")")</f>
        <v>-0.371 (0.391)</v>
      </c>
      <c r="H14" s="27" t="str">
        <f>_xlfn.CONCAT(original_midhigh!$K20,original_midhigh!$N20, " ","(",original_midhigh!$L20,")")</f>
        <v>-0.372 (0.402)</v>
      </c>
      <c r="I14" s="11" t="str">
        <f>_xlfn.CONCAT(original_high!$C20,original_high!$F20, " ","(",original_high!$D20,")")</f>
        <v>-0.014 (0.040)</v>
      </c>
      <c r="J14" s="11" t="str">
        <f>_xlfn.CONCAT(original_high!$K20,original_high!$N20, " ","(",original_high!$L20,")")</f>
        <v>-0.003 (0.010)</v>
      </c>
    </row>
    <row r="15" spans="1:10" x14ac:dyDescent="0.35">
      <c r="A15" s="9"/>
      <c r="B15" s="8" t="str">
        <f>IF(original_apbi!A22="a3*b2","Vitalidad ~ Reputación",0)</f>
        <v>Vitalidad ~ Reputación</v>
      </c>
      <c r="C15" s="11" t="str">
        <f>_xlfn.CONCAT(original_low!$C21,original_low!$F21, " ","(",original_low!$D21,")")</f>
        <v>0.006 (0.020)</v>
      </c>
      <c r="D15" s="27" t="str">
        <f>_xlfn.CONCAT(original_low!$K21,original_low!$N21, " ","(",original_low!$L21,")")</f>
        <v>-0.001 (0.006)</v>
      </c>
      <c r="E15" s="11" t="str">
        <f>_xlfn.CONCAT(original_midlow!$C21,original_midlow!$F21, " ","(",original_midlow!$D21,")")</f>
        <v>-0.032 (0.030)</v>
      </c>
      <c r="F15" s="11" t="str">
        <f>_xlfn.CONCAT(original_midlow!$K21,original_midlow!$N21, " ","(",original_midlow!$L21,")")</f>
        <v>-0.006 (0.012)</v>
      </c>
      <c r="G15" s="35" t="str">
        <f>_xlfn.CONCAT(original_midhigh!$C21,original_midhigh!$F21, " ","(",original_midhigh!$D21,")")</f>
        <v>-0.123 (0.194)</v>
      </c>
      <c r="H15" s="27" t="str">
        <f>_xlfn.CONCAT(original_midhigh!$K21,original_midhigh!$N21, " ","(",original_midhigh!$L21,")")</f>
        <v>-0.123 (0.196)</v>
      </c>
      <c r="I15" s="11" t="str">
        <f>_xlfn.CONCAT(original_high!$C21,original_high!$F21, " ","(",original_high!$D21,")")</f>
        <v>0.038 (0.046)</v>
      </c>
      <c r="J15" s="11" t="str">
        <f>_xlfn.CONCAT(original_high!$K21,original_high!$N21, " ","(",original_high!$L21,")")</f>
        <v>0.008 (0.017)</v>
      </c>
    </row>
    <row r="16" spans="1:10" x14ac:dyDescent="0.35">
      <c r="A16" s="9"/>
      <c r="B16" s="8" t="str">
        <f>IF(original_apbi!A23="a4*b3","Vitalidad ~ Seguridad",0)</f>
        <v>Vitalidad ~ Seguridad</v>
      </c>
      <c r="C16" s="11" t="str">
        <f>_xlfn.CONCAT(original_low!$C22,original_low!$F22, " ","(",original_low!$D22,")")</f>
        <v>0.081 (0.100)</v>
      </c>
      <c r="D16" s="27" t="str">
        <f>_xlfn.CONCAT(original_low!$K22,original_low!$N22, " ","(",original_low!$L22,")")</f>
        <v>0.068 (0.088)</v>
      </c>
      <c r="E16" s="11" t="str">
        <f>_xlfn.CONCAT(original_midlow!$C22,original_midlow!$F22, " ","(",original_midlow!$D22,")")</f>
        <v>-0.007 (0.046)</v>
      </c>
      <c r="F16" s="11" t="str">
        <f>_xlfn.CONCAT(original_midlow!$K22,original_midlow!$N22, " ","(",original_midlow!$L22,")")</f>
        <v>-0.001 (0.010)</v>
      </c>
      <c r="G16" s="35" t="str">
        <f>_xlfn.CONCAT(original_midhigh!$C22,original_midhigh!$F22, " ","(",original_midhigh!$D22,")")</f>
        <v>0.050 (0.044)</v>
      </c>
      <c r="H16" s="27" t="str">
        <f>_xlfn.CONCAT(original_midhigh!$K22,original_midhigh!$N22, " ","(",original_midhigh!$L22,")")</f>
        <v>0.072 (0.061)</v>
      </c>
      <c r="I16" s="11" t="str">
        <f>_xlfn.CONCAT(original_high!$C22,original_high!$F22, " ","(",original_high!$D22,")")</f>
        <v>0.020 (0.048)</v>
      </c>
      <c r="J16" s="11" t="str">
        <f>_xlfn.CONCAT(original_high!$K22,original_high!$N22, " ","(",original_high!$L22,")")</f>
        <v>0.015 (0.039)</v>
      </c>
    </row>
    <row r="17" spans="1:10" x14ac:dyDescent="0.35">
      <c r="A17" s="50" t="s">
        <v>237</v>
      </c>
      <c r="B17" s="50"/>
      <c r="C17" s="18"/>
      <c r="D17" s="29"/>
      <c r="E17" s="18"/>
      <c r="F17" s="18"/>
      <c r="G17" s="38"/>
      <c r="H17" s="29"/>
      <c r="I17" s="18"/>
      <c r="J17" s="18"/>
    </row>
    <row r="18" spans="1:10" x14ac:dyDescent="0.35">
      <c r="A18" s="10"/>
      <c r="B18" s="8" t="str">
        <f>IF(original_apbi!A24="c1+(a1*b1)","Segregación ~ Seguridad",0)</f>
        <v>Segregación ~ Seguridad</v>
      </c>
      <c r="C18" s="11" t="str">
        <f>_xlfn.CONCAT(original_low!$C23,original_low!$F23, " ","(",original_low!$D23,")")</f>
        <v>-0.363 (0.358)</v>
      </c>
      <c r="D18" s="27" t="str">
        <f>_xlfn.CONCAT(original_low!$K23,original_low!$N23, " ","(",original_low!$L23,")")</f>
        <v>-0.638 (1776)</v>
      </c>
      <c r="E18" s="11" t="str">
        <f>_xlfn.CONCAT(original_midlow!$C23,original_midlow!$F23, " ","(",original_midlow!$D23,")")</f>
        <v>-0.296 (0.211)</v>
      </c>
      <c r="F18" s="11" t="str">
        <f>_xlfn.CONCAT(original_midlow!$K23,original_midlow!$N23, " ","(",original_midlow!$L23,")")</f>
        <v>-0.720 (0.739)</v>
      </c>
      <c r="G18" s="35" t="str">
        <f>_xlfn.CONCAT(original_midhigh!$C23,original_midhigh!$F23, " ","(",original_midhigh!$D23,")")</f>
        <v>0.060 (0.194)</v>
      </c>
      <c r="H18" s="27" t="str">
        <f>_xlfn.CONCAT(original_midhigh!$K23,original_midhigh!$N23, " ","(",original_midhigh!$L23,")")</f>
        <v>0.398 (0.232)</v>
      </c>
      <c r="I18" s="11" t="str">
        <f>_xlfn.CONCAT(original_high!$C23,original_high!$F23, " ","(",original_high!$D23,")")</f>
        <v>-0.043 (0.242)</v>
      </c>
      <c r="J18" s="11" t="str">
        <f>_xlfn.CONCAT(original_high!$K23,original_high!$N23, " ","(",original_high!$L23,")")</f>
        <v>0.049 (0.231)</v>
      </c>
    </row>
    <row r="19" spans="1:10" x14ac:dyDescent="0.35">
      <c r="A19" s="9"/>
      <c r="B19" s="8" t="str">
        <f>IF(original_apbi!A25="c1+(a2*b2)","Segregación ~ Reputación",0)</f>
        <v>Segregación ~ Reputación</v>
      </c>
      <c r="C19" s="11" t="str">
        <f>_xlfn.CONCAT(original_low!$C24,original_low!$F24, " ","(",original_low!$D24,")")</f>
        <v>-0.323 (0.318)</v>
      </c>
      <c r="D19" s="27" t="str">
        <f>_xlfn.CONCAT(original_low!$K24,original_low!$N24, " ","(",original_low!$L24,")")</f>
        <v>-0.490 (1718)</v>
      </c>
      <c r="E19" s="15" t="str">
        <f>_xlfn.CONCAT(original_midlow!$C24,original_midlow!$F24, " ","(",original_midlow!$D24,")")</f>
        <v>-0.347* (0.137)</v>
      </c>
      <c r="F19" s="11" t="str">
        <f>_xlfn.CONCAT(original_midlow!$K24,original_midlow!$N24, " ","(",original_midlow!$L24,")")</f>
        <v>-0.696 (0.723)</v>
      </c>
      <c r="G19" s="35" t="str">
        <f>_xlfn.CONCAT(original_midhigh!$C24,original_midhigh!$F24, " ","(",original_midhigh!$D24,")")</f>
        <v>-0.392 (0.418)</v>
      </c>
      <c r="H19" s="27" t="str">
        <f>_xlfn.CONCAT(original_midhigh!$K24,original_midhigh!$N24, " ","(",original_midhigh!$L24,")")</f>
        <v>0.126 (0.417)</v>
      </c>
      <c r="I19" s="11" t="str">
        <f>_xlfn.CONCAT(original_high!$C24,original_high!$F24, " ","(",original_high!$D24,")")</f>
        <v>0.001 (0.229)</v>
      </c>
      <c r="J19" s="11" t="str">
        <f>_xlfn.CONCAT(original_high!$K24,original_high!$N24, " ","(",original_high!$L24,")")</f>
        <v>0.109 (0.211)</v>
      </c>
    </row>
    <row r="20" spans="1:10" x14ac:dyDescent="0.35">
      <c r="A20" s="9"/>
      <c r="B20" s="8" t="str">
        <f>IF(original_apbi!A26="c2+(a3*b2)","Vitalidad ~ Reputación",0)</f>
        <v>Vitalidad ~ Reputación</v>
      </c>
      <c r="C20" s="11" t="str">
        <f>_xlfn.CONCAT(original_low!$C25,original_low!$F25, " ","(",original_low!$D25,")")</f>
        <v>0.359 (0.326)</v>
      </c>
      <c r="D20" s="27" t="str">
        <f>_xlfn.CONCAT(original_low!$K25,original_low!$N25, " ","(",original_low!$L25,")")</f>
        <v>0.212 (0.799)</v>
      </c>
      <c r="E20" s="11" t="str">
        <f>_xlfn.CONCAT(original_midlow!$C25,original_midlow!$F25, " ","(",original_midlow!$D25,")")</f>
        <v>-0.002 (0.148)</v>
      </c>
      <c r="F20" s="11" t="str">
        <f>_xlfn.CONCAT(original_midlow!$K25,original_midlow!$N25, " ","(",original_midlow!$L25,")")</f>
        <v>-0.088 (0.421)</v>
      </c>
      <c r="G20" s="35" t="str">
        <f>_xlfn.CONCAT(original_midhigh!$C25,original_midhigh!$F25, " ","(",original_midhigh!$D25,")")</f>
        <v>0.083 (0.240)</v>
      </c>
      <c r="H20" s="27" t="str">
        <f>_xlfn.CONCAT(original_midhigh!$K25,original_midhigh!$N25, " ","(",original_midhigh!$L25,")")</f>
        <v>-0.279 (0.265)</v>
      </c>
      <c r="I20" s="11" t="str">
        <f>_xlfn.CONCAT(original_high!$C25,original_high!$F25, " ","(",original_high!$D25,")")</f>
        <v>0.301 (0.280)</v>
      </c>
      <c r="J20" s="11" t="str">
        <f>_xlfn.CONCAT(original_high!$K25,original_high!$N25, " ","(",original_high!$L25,")")</f>
        <v>-0.023 (0.208)</v>
      </c>
    </row>
    <row r="21" spans="1:10" x14ac:dyDescent="0.35">
      <c r="A21" s="9"/>
      <c r="B21" s="8" t="str">
        <f>IF(original_apbi!A27="c2+(a4*b3)","Vitalidad ~ Satisfacción",0)</f>
        <v>Vitalidad ~ Satisfacción</v>
      </c>
      <c r="C21" s="11" t="str">
        <f>_xlfn.CONCAT(original_low!$C26,original_low!$F26, " ","(",original_low!$D26,")")</f>
        <v>0.434 (0.341)</v>
      </c>
      <c r="D21" s="27" t="str">
        <f>_xlfn.CONCAT(original_low!$K26,original_low!$N26, " ","(",original_low!$L26,")")</f>
        <v>0.281 (0.805)</v>
      </c>
      <c r="E21" s="11" t="str">
        <f>_xlfn.CONCAT(original_midlow!$C26,original_midlow!$F26, " ","(",original_midlow!$D26,")")</f>
        <v>0.022 (0.152)</v>
      </c>
      <c r="F21" s="11" t="str">
        <f>_xlfn.CONCAT(original_midlow!$K26,original_midlow!$N26, " ","(",original_midlow!$L26,")")</f>
        <v>-0.083 (0.422)</v>
      </c>
      <c r="G21" s="35" t="str">
        <f>_xlfn.CONCAT(original_midhigh!$C26,original_midhigh!$F26, " ","(",original_midhigh!$D26,")")</f>
        <v>0.256 (0.167)</v>
      </c>
      <c r="H21" s="27" t="str">
        <f>_xlfn.CONCAT(original_midhigh!$K26,original_midhigh!$N26, " ","(",original_midhigh!$L26,")")</f>
        <v>-0.084 (0.186)</v>
      </c>
      <c r="I21" s="11" t="str">
        <f>_xlfn.CONCAT(original_high!$C26,original_high!$F26, " ","(",original_high!$D26,")")</f>
        <v>0.283 (0.284)</v>
      </c>
      <c r="J21" s="11" t="str">
        <f>_xlfn.CONCAT(original_high!$K26,original_high!$N26, " ","(",original_high!$L26,")")</f>
        <v>-0.016 (0.213)</v>
      </c>
    </row>
    <row r="22" spans="1:10" x14ac:dyDescent="0.35">
      <c r="A22" s="50" t="s">
        <v>233</v>
      </c>
      <c r="B22" s="50"/>
      <c r="C22" s="23"/>
      <c r="D22" s="30"/>
      <c r="E22" s="23"/>
      <c r="F22" s="23"/>
      <c r="G22" s="39"/>
      <c r="H22" s="30"/>
      <c r="I22" s="23"/>
      <c r="J22" s="23"/>
    </row>
    <row r="23" spans="1:10" x14ac:dyDescent="0.35">
      <c r="A23" s="9"/>
      <c r="B23" s="8" t="str">
        <f>IF(original_apbi!A4="segui","Sentimiento de seguridad",0)</f>
        <v>Sentimiento de seguridad</v>
      </c>
      <c r="C23" s="15" t="str">
        <f>_xlfn.CONCAT(original_low!$C4,original_low!$F4, " ","(",original_low!$D4,")")</f>
        <v>0.193* (0.078)</v>
      </c>
      <c r="D23" s="31" t="str">
        <f>_xlfn.CONCAT(original_low!$K4,original_low!$N4, " ","(",original_low!$L4,")")</f>
        <v>0.302*** (0.077)</v>
      </c>
      <c r="E23" s="15" t="str">
        <f>_xlfn.CONCAT(original_midlow!$C4,original_midlow!$F4, " ","(",original_midlow!$D4,")")</f>
        <v>0.333*** (0.066)</v>
      </c>
      <c r="F23" s="15" t="str">
        <f>_xlfn.CONCAT(original_midlow!$K4,original_midlow!$N4, " ","(",original_midlow!$L4,")")</f>
        <v>0.237*** (0.071)</v>
      </c>
      <c r="G23" s="35" t="str">
        <f>_xlfn.CONCAT(original_midhigh!$C4,original_midhigh!$F4, " ","(",original_midhigh!$D4,")")</f>
        <v>0.166 (0.098)</v>
      </c>
      <c r="H23" s="27" t="str">
        <f>_xlfn.CONCAT(original_midhigh!$K4,original_midhigh!$N4, " ","(",original_midhigh!$L4,")")</f>
        <v>-0.206 (0.116)</v>
      </c>
      <c r="I23" s="15" t="str">
        <f>_xlfn.CONCAT(original_high!$C4,original_high!$F4, " ","(",original_high!$D4,")")</f>
        <v>0.272** (0.097)</v>
      </c>
      <c r="J23" s="15" t="str">
        <f>_xlfn.CONCAT(original_high!$K4,original_high!$N4, " ","(",original_high!$L4,")")</f>
        <v>0.371*** (0.095)</v>
      </c>
    </row>
    <row r="24" spans="1:10" x14ac:dyDescent="0.35">
      <c r="A24" s="9"/>
      <c r="B24" s="8" t="str">
        <f>IF(original_apbi!A5="repbi","Reputación percibida",0)</f>
        <v>Reputación percibida</v>
      </c>
      <c r="C24" s="11" t="str">
        <f>_xlfn.CONCAT(original_low!$C5,original_low!$F5, " ","(",original_low!$D5,")")</f>
        <v>0.091 (0.071)</v>
      </c>
      <c r="D24" s="27" t="str">
        <f>_xlfn.CONCAT(original_low!$K5,original_low!$N5, " ","(",original_low!$L5,")")</f>
        <v>-0.014 (0.071)</v>
      </c>
      <c r="E24" s="15" t="str">
        <f>_xlfn.CONCAT(original_midlow!$C5,original_midlow!$F5, " ","(",original_midlow!$D5,")")</f>
        <v>0.203** (0.063)</v>
      </c>
      <c r="F24" s="11" t="str">
        <f>_xlfn.CONCAT(original_midlow!$K5,original_midlow!$N5, " ","(",original_midlow!$L5,")")</f>
        <v>0.036 (0.067)</v>
      </c>
      <c r="G24" s="36" t="str">
        <f>_xlfn.CONCAT(original_midhigh!$C5,original_midhigh!$F5, " ","(",original_midhigh!$D5,")")</f>
        <v>0.410*** (0.096)</v>
      </c>
      <c r="H24" s="31" t="str">
        <f>_xlfn.CONCAT(original_midhigh!$K5,original_midhigh!$N5, " ","(",original_midhigh!$L5,")")</f>
        <v>0.408*** (0.110)</v>
      </c>
      <c r="I24" s="15" t="str">
        <f>_xlfn.CONCAT(original_high!$C5,original_high!$F5, " ","(",original_high!$D5,")")</f>
        <v>0.222** (0.084)</v>
      </c>
      <c r="J24" s="11" t="str">
        <f>_xlfn.CONCAT(original_high!$K5,original_high!$N5, " ","(",original_high!$L5,")")</f>
        <v>0.048 (0.086)</v>
      </c>
    </row>
    <row r="25" spans="1:10" x14ac:dyDescent="0.35">
      <c r="A25" s="9"/>
      <c r="B25" s="8" t="str">
        <f>IF(original_apbi!A6="sacci","Satisfacción residencial",0)</f>
        <v>Satisfacción residencial</v>
      </c>
      <c r="C25" s="15" t="str">
        <f>_xlfn.CONCAT(original_low!$C6,original_low!$F6, " ","(",original_low!$D6,")")</f>
        <v>0.207** (0.076)</v>
      </c>
      <c r="D25" s="31" t="str">
        <f>_xlfn.CONCAT(original_low!$K6,original_low!$N6, " ","(",original_low!$L6,")")</f>
        <v>0.169* (0.075)</v>
      </c>
      <c r="E25" s="15" t="str">
        <f>_xlfn.CONCAT(original_midlow!$C6,original_midlow!$F6, " ","(",original_midlow!$D6,")")</f>
        <v>0.236*** (0.062)</v>
      </c>
      <c r="F25" s="11" t="str">
        <f>_xlfn.CONCAT(original_midlow!$K6,original_midlow!$N6, " ","(",original_midlow!$L6,")")</f>
        <v>0.049 (0.066)</v>
      </c>
      <c r="G25" s="36" t="str">
        <f>_xlfn.CONCAT(original_midhigh!$C6,original_midhigh!$F6, " ","(",original_midhigh!$D6,")")</f>
        <v>0.237** (0.085)</v>
      </c>
      <c r="H25" s="31" t="str">
        <f>_xlfn.CONCAT(original_midhigh!$K6,original_midhigh!$N6, " ","(",original_midhigh!$L6,")")</f>
        <v>0.340*** (0.100)</v>
      </c>
      <c r="I25" s="15" t="str">
        <f>_xlfn.CONCAT(original_high!$C6,original_high!$F6, " ","(",original_high!$D6,")")</f>
        <v>0.200* (0.084)</v>
      </c>
      <c r="J25" s="15" t="str">
        <f>_xlfn.CONCAT(original_high!$K6,original_high!$N6, " ","(",original_high!$L6,")")</f>
        <v>0.183* (0.093)</v>
      </c>
    </row>
    <row r="26" spans="1:10" x14ac:dyDescent="0.35">
      <c r="A26" s="10"/>
      <c r="B26" s="8" t="str">
        <f>IF(original_apbi!A7="edadi","Edad del entrevistado",0)</f>
        <v>Edad del entrevistado</v>
      </c>
      <c r="C26" s="11" t="str">
        <f>_xlfn.CONCAT(original_low!$C7,original_low!$F7, " ","(",original_low!$D7,")")</f>
        <v>-0.032 (0.070)</v>
      </c>
      <c r="D26" s="27" t="str">
        <f>_xlfn.CONCAT(original_low!$K7,original_low!$N7, " ","(",original_low!$L7,")")</f>
        <v>-0.095 (0.069)</v>
      </c>
      <c r="E26" s="11" t="str">
        <f>_xlfn.CONCAT(original_midlow!$C7,original_midlow!$F7, " ","(",original_midlow!$D7,")")</f>
        <v>-0.044 (0.060)</v>
      </c>
      <c r="F26" s="11" t="str">
        <f>_xlfn.CONCAT(original_midlow!$K7,original_midlow!$N7, " ","(",original_midlow!$L7,")")</f>
        <v>-0.085 (0.070)</v>
      </c>
      <c r="G26" s="36" t="str">
        <f>_xlfn.CONCAT(original_midhigh!$C7,original_midhigh!$F7, " ","(",original_midhigh!$D7,")")</f>
        <v>0.240** (0.077)</v>
      </c>
      <c r="H26" s="27" t="str">
        <f>_xlfn.CONCAT(original_midhigh!$K7,original_midhigh!$N7, " ","(",original_midhigh!$L7,")")</f>
        <v>-0.006 (0.093)</v>
      </c>
      <c r="I26" s="11" t="str">
        <f>_xlfn.CONCAT(original_high!$C7,original_high!$F7, " ","(",original_high!$D7,")")</f>
        <v>0.157 (0.082)</v>
      </c>
      <c r="J26" s="11" t="str">
        <f>_xlfn.CONCAT(original_high!$K7,original_high!$N7, " ","(",original_high!$L7,")")</f>
        <v>-0.110 (0.086)</v>
      </c>
    </row>
    <row r="27" spans="1:10" x14ac:dyDescent="0.35">
      <c r="A27" s="9"/>
      <c r="B27" s="8" t="str">
        <f>IF(original_apbi!A9="essui","Estatus social subjetivo",0)</f>
        <v>Estatus social subjetivo</v>
      </c>
      <c r="C27" s="11" t="str">
        <f>_xlfn.CONCAT(original_low!$C8,original_low!$F8, " ","(",original_low!$D8,")")</f>
        <v>0.106 (0.066)</v>
      </c>
      <c r="D27" s="27" t="str">
        <f>_xlfn.CONCAT(original_low!$K8,original_low!$N8, " ","(",original_low!$L8,")")</f>
        <v>0.124 (0.065)</v>
      </c>
      <c r="E27" s="11" t="str">
        <f>_xlfn.CONCAT(original_midlow!$C8,original_midlow!$F8, " ","(",original_midlow!$D8,")")</f>
        <v>0.094 (0.055)</v>
      </c>
      <c r="F27" s="11" t="str">
        <f>_xlfn.CONCAT(original_midlow!$K8,original_midlow!$N8, " ","(",original_midlow!$L8,")")</f>
        <v>0.064 (0.065)</v>
      </c>
      <c r="G27" s="35" t="str">
        <f>_xlfn.CONCAT(original_midhigh!$C8,original_midhigh!$F8, " ","(",original_midhigh!$D8,")")</f>
        <v>-0.139 (0.071)</v>
      </c>
      <c r="H27" s="27" t="str">
        <f>_xlfn.CONCAT(original_midhigh!$K8,original_midhigh!$N8, " ","(",original_midhigh!$L8,")")</f>
        <v>0.016 (0.085)</v>
      </c>
      <c r="I27" s="11" t="str">
        <f>_xlfn.CONCAT(original_high!$C8,original_high!$F8, " ","(",original_high!$D8,")")</f>
        <v>0.018 (0.080)</v>
      </c>
      <c r="J27" s="11" t="str">
        <f>_xlfn.CONCAT(original_high!$K8,original_high!$N8, " ","(",original_high!$L8,")")</f>
        <v>-0.082 (0.081)</v>
      </c>
    </row>
    <row r="28" spans="1:10" x14ac:dyDescent="0.35">
      <c r="A28" s="9"/>
      <c r="B28" s="8" t="str">
        <f>IF(original_apbi!A10="time","Tiempo de residencia",0)</f>
        <v>Tiempo de residencia</v>
      </c>
      <c r="C28" s="15" t="str">
        <f>_xlfn.CONCAT(original_low!$C9,original_low!$F9, " ","(",original_low!$D9,")")</f>
        <v>0.258*** (0.068)</v>
      </c>
      <c r="D28" s="31" t="str">
        <f>_xlfn.CONCAT(original_low!$K9,original_low!$N9, " ","(",original_low!$L9,")")</f>
        <v>0.232*** (0.070)</v>
      </c>
      <c r="E28" s="11" t="str">
        <f>_xlfn.CONCAT(original_midlow!$C9,original_midlow!$F9, " ","(",original_midlow!$D9,")")</f>
        <v>0.090 (0.060)</v>
      </c>
      <c r="F28" s="15" t="str">
        <f>_xlfn.CONCAT(original_midlow!$K9,original_midlow!$N9, " ","(",original_midlow!$L9,")")</f>
        <v>0.213** (0.069)</v>
      </c>
      <c r="G28" s="40" t="str">
        <f>_xlfn.CONCAT(original_midhigh!$C9,original_midhigh!$F9, " ","(",original_midhigh!$D9,")")</f>
        <v>0.107 (0.079)</v>
      </c>
      <c r="H28" s="41" t="str">
        <f>_xlfn.CONCAT(original_midhigh!$K9,original_midhigh!$N9, " ","(",original_midhigh!$L9,")")</f>
        <v>0.153 (0.094)</v>
      </c>
      <c r="I28" s="11" t="str">
        <f>_xlfn.CONCAT(original_high!$C9,original_high!$F9, " ","(",original_high!$D9,")")</f>
        <v>0.077 (0.085)</v>
      </c>
      <c r="J28" s="11" t="str">
        <f>_xlfn.CONCAT(original_high!$K9,original_high!$N9, " ","(",original_high!$L9,")")</f>
        <v>0.152 (0.086)</v>
      </c>
    </row>
    <row r="29" spans="1:10" x14ac:dyDescent="0.35">
      <c r="A29" s="50" t="s">
        <v>89</v>
      </c>
      <c r="B29" s="50"/>
      <c r="C29" s="18"/>
      <c r="D29" s="29"/>
      <c r="E29" s="18"/>
      <c r="F29" s="18"/>
      <c r="G29" s="38"/>
      <c r="H29" s="29"/>
      <c r="I29" s="18"/>
      <c r="J29" s="18"/>
    </row>
    <row r="30" spans="1:10" x14ac:dyDescent="0.35">
      <c r="A30" s="19"/>
      <c r="B30" s="19" t="str">
        <f>IF(original_apbi!A28="chisq","Chi Cuadrado",0)</f>
        <v>Chi Cuadrado</v>
      </c>
      <c r="C30" s="20">
        <f>original_low!$B27</f>
        <v>5.3862787594316606</v>
      </c>
      <c r="D30" s="32">
        <f>original_low!$K27</f>
        <v>6.512106268597563</v>
      </c>
      <c r="E30" s="20">
        <f>original_midlow!$B27</f>
        <v>0</v>
      </c>
      <c r="F30" s="20">
        <f>original_midlow!$K27</f>
        <v>0</v>
      </c>
      <c r="G30" s="42">
        <f>original_midhigh!$B27</f>
        <v>0</v>
      </c>
      <c r="H30" s="32">
        <f>original_midhigh!$K27</f>
        <v>0</v>
      </c>
      <c r="I30" s="20">
        <f>original_high!$B27</f>
        <v>0</v>
      </c>
      <c r="J30" s="20">
        <f>original_high!$K27</f>
        <v>0</v>
      </c>
    </row>
    <row r="31" spans="1:10" x14ac:dyDescent="0.35">
      <c r="A31" s="19"/>
      <c r="B31" s="19" t="str">
        <f>IF(original_apbi!A29="cfi","CFI",0)</f>
        <v>CFI</v>
      </c>
      <c r="C31" s="20">
        <f>original_low!$B28</f>
        <v>1</v>
      </c>
      <c r="D31" s="32">
        <f>original_low!$K28</f>
        <v>1</v>
      </c>
      <c r="E31" s="20">
        <f>original_midlow!$B28</f>
        <v>1</v>
      </c>
      <c r="F31" s="20">
        <f>original_midlow!$K28</f>
        <v>1</v>
      </c>
      <c r="G31" s="42">
        <f>original_midhigh!$B28</f>
        <v>1</v>
      </c>
      <c r="H31" s="32">
        <f>original_midhigh!$K28</f>
        <v>1</v>
      </c>
      <c r="I31" s="20">
        <f>original_high!$B28</f>
        <v>0</v>
      </c>
      <c r="J31" s="20">
        <f>original_high!$K28</f>
        <v>0</v>
      </c>
    </row>
    <row r="32" spans="1:10" x14ac:dyDescent="0.35">
      <c r="A32" s="19"/>
      <c r="B32" s="19" t="str">
        <f>IF(original_apbi!A30="rmsea","RMSEA",0)</f>
        <v>RMSEA</v>
      </c>
      <c r="C32" s="20">
        <f>original_low!$B29</f>
        <v>0</v>
      </c>
      <c r="D32" s="32">
        <f>original_low!$K29</f>
        <v>0</v>
      </c>
      <c r="E32" s="20">
        <f>original_midlow!$B29</f>
        <v>0</v>
      </c>
      <c r="F32" s="20">
        <f>original_midlow!$K29</f>
        <v>0</v>
      </c>
      <c r="G32" s="42">
        <f>original_midhigh!$B29</f>
        <v>0</v>
      </c>
      <c r="H32" s="32">
        <f>original_midhigh!$K29</f>
        <v>0</v>
      </c>
      <c r="I32" s="20">
        <f>original_high!$B29</f>
        <v>0</v>
      </c>
      <c r="J32" s="20">
        <f>original_high!$K29</f>
        <v>0</v>
      </c>
    </row>
    <row r="33" spans="1:10" x14ac:dyDescent="0.35">
      <c r="A33" s="21"/>
      <c r="B33" s="21" t="str">
        <f>IF(original_apbi!A31="srmr","SRMR",0)</f>
        <v>SRMR</v>
      </c>
      <c r="C33" s="22">
        <f>original_low!$B30</f>
        <v>0.29412034856202662</v>
      </c>
      <c r="D33" s="33">
        <f>original_low!$K30</f>
        <v>0.36426719360861959</v>
      </c>
      <c r="E33" s="20">
        <f>original_midlow!$B30</f>
        <v>0.30260342583412952</v>
      </c>
      <c r="F33" s="20">
        <f>original_midlow!$K30</f>
        <v>0.29025241798122758</v>
      </c>
      <c r="G33" s="43">
        <f>original_midhigh!$B30</f>
        <v>0.31522837482222771</v>
      </c>
      <c r="H33" s="33">
        <f>original_midhigh!$K30</f>
        <v>0.33724247369265759</v>
      </c>
      <c r="I33" s="20">
        <f>original_high!$B30</f>
        <v>0.29811123337231132</v>
      </c>
      <c r="J33" s="20">
        <f>original_high!$K30</f>
        <v>0.22690213026062719</v>
      </c>
    </row>
    <row r="34" spans="1:10" x14ac:dyDescent="0.35">
      <c r="A34" s="51" t="s">
        <v>90</v>
      </c>
      <c r="B34" s="51"/>
      <c r="C34" s="51"/>
      <c r="D34" s="51"/>
      <c r="E34" s="51"/>
      <c r="F34" s="51"/>
      <c r="G34" s="51"/>
      <c r="H34" s="51"/>
      <c r="I34" s="51"/>
      <c r="J34" s="51"/>
    </row>
    <row r="35" spans="1:10" x14ac:dyDescent="0.35">
      <c r="C35" s="25"/>
      <c r="D35" s="25"/>
      <c r="E35" s="25"/>
      <c r="F35" s="25"/>
      <c r="G35" s="25"/>
      <c r="H35" s="25"/>
      <c r="I35" s="25"/>
      <c r="J35" s="25"/>
    </row>
  </sheetData>
  <mergeCells count="13">
    <mergeCell ref="A34:J34"/>
    <mergeCell ref="C1:J1"/>
    <mergeCell ref="C2:D2"/>
    <mergeCell ref="E2:F2"/>
    <mergeCell ref="G2:H2"/>
    <mergeCell ref="I2:J2"/>
    <mergeCell ref="A22:B22"/>
    <mergeCell ref="A29:B29"/>
    <mergeCell ref="A3:B4"/>
    <mergeCell ref="A5:B5"/>
    <mergeCell ref="A9:B9"/>
    <mergeCell ref="A12:B12"/>
    <mergeCell ref="A17:B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A9" workbookViewId="0">
      <selection activeCell="A28" sqref="A28:A31"/>
    </sheetView>
  </sheetViews>
  <sheetFormatPr baseColWidth="10" defaultColWidth="22.81640625" defaultRowHeight="14.5" x14ac:dyDescent="0.35"/>
  <cols>
    <col min="1" max="1" width="11" customWidth="1"/>
    <col min="2" max="2" width="18.7265625" bestFit="1" customWidth="1"/>
    <col min="3" max="3" width="11.1796875" bestFit="1" customWidth="1"/>
    <col min="4" max="4" width="5.81640625" bestFit="1" customWidth="1"/>
    <col min="5" max="5" width="6.6328125" bestFit="1" customWidth="1"/>
    <col min="6" max="6" width="4.1796875" bestFit="1" customWidth="1"/>
    <col min="7" max="7" width="5.81640625" bestFit="1" customWidth="1"/>
    <col min="8" max="8" width="14.26953125" bestFit="1" customWidth="1"/>
  </cols>
  <sheetData>
    <row r="1" spans="1:8" ht="15.5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</row>
    <row r="2" spans="1:8" ht="15" customHeight="1" x14ac:dyDescent="0.35">
      <c r="A2" s="1"/>
      <c r="B2" s="1"/>
      <c r="C2" s="57" t="s">
        <v>1</v>
      </c>
      <c r="D2" s="57"/>
      <c r="E2" s="57"/>
      <c r="F2" s="57"/>
      <c r="G2" s="57"/>
      <c r="H2" s="57"/>
    </row>
    <row r="3" spans="1:8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</row>
    <row r="4" spans="1:8" ht="15.5" x14ac:dyDescent="0.35">
      <c r="A4" s="4" t="s">
        <v>10</v>
      </c>
      <c r="B4" s="4" t="s">
        <v>11</v>
      </c>
      <c r="C4" s="5" t="s">
        <v>100</v>
      </c>
      <c r="D4" s="5" t="s">
        <v>12</v>
      </c>
      <c r="E4" s="6">
        <v>5611</v>
      </c>
      <c r="F4" s="4" t="s">
        <v>13</v>
      </c>
      <c r="G4" s="5" t="s">
        <v>14</v>
      </c>
      <c r="H4" s="4" t="s">
        <v>109</v>
      </c>
    </row>
    <row r="5" spans="1:8" ht="15.5" x14ac:dyDescent="0.35">
      <c r="A5" s="4" t="s">
        <v>15</v>
      </c>
      <c r="B5" s="4" t="s">
        <v>11</v>
      </c>
      <c r="C5" s="5" t="s">
        <v>110</v>
      </c>
      <c r="D5" s="5" t="s">
        <v>17</v>
      </c>
      <c r="E5" s="6">
        <v>5253</v>
      </c>
      <c r="F5" s="4" t="s">
        <v>13</v>
      </c>
      <c r="G5" s="5" t="s">
        <v>14</v>
      </c>
      <c r="H5" s="4" t="s">
        <v>111</v>
      </c>
    </row>
    <row r="6" spans="1:8" ht="15.5" x14ac:dyDescent="0.35">
      <c r="A6" s="4" t="s">
        <v>16</v>
      </c>
      <c r="B6" s="4" t="s">
        <v>11</v>
      </c>
      <c r="C6" s="5" t="s">
        <v>54</v>
      </c>
      <c r="D6" s="5" t="s">
        <v>28</v>
      </c>
      <c r="E6" s="6">
        <v>5482</v>
      </c>
      <c r="F6" s="4" t="s">
        <v>13</v>
      </c>
      <c r="G6" s="5" t="s">
        <v>14</v>
      </c>
      <c r="H6" s="4" t="s">
        <v>112</v>
      </c>
    </row>
    <row r="7" spans="1:8" ht="15.5" x14ac:dyDescent="0.35">
      <c r="A7" s="4" t="s">
        <v>18</v>
      </c>
      <c r="B7" s="4" t="s">
        <v>11</v>
      </c>
      <c r="C7" s="5" t="s">
        <v>113</v>
      </c>
      <c r="D7" s="5" t="s">
        <v>60</v>
      </c>
      <c r="E7" s="6">
        <v>2005</v>
      </c>
      <c r="F7" s="4" t="s">
        <v>19</v>
      </c>
      <c r="G7" s="5" t="s">
        <v>20</v>
      </c>
      <c r="H7" s="4" t="s">
        <v>101</v>
      </c>
    </row>
    <row r="8" spans="1:8" ht="15.5" x14ac:dyDescent="0.35">
      <c r="A8" s="4" t="s">
        <v>21</v>
      </c>
      <c r="B8" s="4" t="s">
        <v>11</v>
      </c>
      <c r="C8" s="5" t="s">
        <v>102</v>
      </c>
      <c r="D8" s="5" t="s">
        <v>17</v>
      </c>
      <c r="E8" s="6">
        <v>-1634</v>
      </c>
      <c r="F8" s="1"/>
      <c r="G8" s="5" t="s">
        <v>22</v>
      </c>
      <c r="H8" s="4" t="s">
        <v>114</v>
      </c>
    </row>
    <row r="9" spans="1:8" ht="15.5" x14ac:dyDescent="0.35">
      <c r="A9" s="4" t="s">
        <v>23</v>
      </c>
      <c r="B9" s="4" t="s">
        <v>11</v>
      </c>
      <c r="C9" s="5" t="s">
        <v>103</v>
      </c>
      <c r="D9" s="5" t="s">
        <v>24</v>
      </c>
      <c r="E9" s="6">
        <v>1620</v>
      </c>
      <c r="F9" s="1"/>
      <c r="G9" s="5" t="s">
        <v>25</v>
      </c>
      <c r="H9" s="4" t="s">
        <v>115</v>
      </c>
    </row>
    <row r="10" spans="1:8" ht="15.5" x14ac:dyDescent="0.35">
      <c r="A10" s="4" t="s">
        <v>26</v>
      </c>
      <c r="B10" s="4" t="s">
        <v>11</v>
      </c>
      <c r="C10" s="5" t="s">
        <v>27</v>
      </c>
      <c r="D10" s="5" t="s">
        <v>17</v>
      </c>
      <c r="E10" s="6">
        <v>1179</v>
      </c>
      <c r="F10" s="1"/>
      <c r="G10" s="5" t="s">
        <v>29</v>
      </c>
      <c r="H10" s="4" t="s">
        <v>116</v>
      </c>
    </row>
    <row r="11" spans="1:8" ht="15.5" x14ac:dyDescent="0.35">
      <c r="A11" s="4" t="s">
        <v>10</v>
      </c>
      <c r="B11" s="4" t="s">
        <v>11</v>
      </c>
      <c r="C11" s="5" t="s">
        <v>117</v>
      </c>
      <c r="D11" s="5" t="s">
        <v>30</v>
      </c>
      <c r="E11" s="6">
        <v>2811</v>
      </c>
      <c r="F11" s="4" t="s">
        <v>32</v>
      </c>
      <c r="G11" s="5" t="s">
        <v>45</v>
      </c>
      <c r="H11" s="4" t="s">
        <v>118</v>
      </c>
    </row>
    <row r="12" spans="1:8" ht="15.5" x14ac:dyDescent="0.35">
      <c r="A12" s="4" t="s">
        <v>15</v>
      </c>
      <c r="B12" s="4" t="s">
        <v>11</v>
      </c>
      <c r="C12" s="5" t="s">
        <v>119</v>
      </c>
      <c r="D12" s="5" t="s">
        <v>35</v>
      </c>
      <c r="E12" s="6">
        <v>3852</v>
      </c>
      <c r="F12" s="4" t="s">
        <v>13</v>
      </c>
      <c r="G12" s="5" t="s">
        <v>14</v>
      </c>
      <c r="H12" s="4" t="s">
        <v>120</v>
      </c>
    </row>
    <row r="13" spans="1:8" ht="15.5" x14ac:dyDescent="0.35">
      <c r="A13" s="4" t="s">
        <v>16</v>
      </c>
      <c r="B13" s="4" t="s">
        <v>11</v>
      </c>
      <c r="C13" s="5" t="s">
        <v>121</v>
      </c>
      <c r="D13" s="5" t="s">
        <v>31</v>
      </c>
      <c r="E13" s="6">
        <v>3685</v>
      </c>
      <c r="F13" s="4" t="s">
        <v>13</v>
      </c>
      <c r="G13" s="5" t="s">
        <v>14</v>
      </c>
      <c r="H13" s="4" t="s">
        <v>122</v>
      </c>
    </row>
    <row r="14" spans="1:8" ht="15.5" x14ac:dyDescent="0.35">
      <c r="A14" s="4" t="s">
        <v>98</v>
      </c>
      <c r="B14" s="4" t="s">
        <v>11</v>
      </c>
      <c r="C14" s="5" t="s">
        <v>104</v>
      </c>
      <c r="D14" s="5" t="s">
        <v>123</v>
      </c>
      <c r="E14" s="5" t="s">
        <v>124</v>
      </c>
      <c r="F14" s="1"/>
      <c r="G14" s="5" t="s">
        <v>125</v>
      </c>
      <c r="H14" s="4" t="s">
        <v>126</v>
      </c>
    </row>
    <row r="15" spans="1:8" ht="15.5" x14ac:dyDescent="0.35">
      <c r="A15" s="4" t="s">
        <v>34</v>
      </c>
      <c r="B15" s="4" t="s">
        <v>11</v>
      </c>
      <c r="C15" s="5" t="s">
        <v>107</v>
      </c>
      <c r="D15" s="5" t="s">
        <v>51</v>
      </c>
      <c r="E15" s="6">
        <v>1448</v>
      </c>
      <c r="F15" s="1"/>
      <c r="G15" s="5" t="s">
        <v>108</v>
      </c>
      <c r="H15" s="4" t="s">
        <v>127</v>
      </c>
    </row>
    <row r="16" spans="1:8" ht="15.5" x14ac:dyDescent="0.35">
      <c r="A16" s="4" t="s">
        <v>98</v>
      </c>
      <c r="B16" s="4" t="s">
        <v>10</v>
      </c>
      <c r="C16" s="5" t="s">
        <v>128</v>
      </c>
      <c r="D16" s="5" t="s">
        <v>70</v>
      </c>
      <c r="E16" s="5" t="s">
        <v>129</v>
      </c>
      <c r="F16" s="1"/>
      <c r="G16" s="5" t="s">
        <v>130</v>
      </c>
      <c r="H16" s="4" t="s">
        <v>131</v>
      </c>
    </row>
    <row r="17" spans="1:8" ht="15.5" x14ac:dyDescent="0.35">
      <c r="A17" s="4" t="s">
        <v>98</v>
      </c>
      <c r="B17" s="4" t="s">
        <v>15</v>
      </c>
      <c r="C17" s="5" t="s">
        <v>132</v>
      </c>
      <c r="D17" s="5" t="s">
        <v>133</v>
      </c>
      <c r="E17" s="6">
        <v>-3937</v>
      </c>
      <c r="F17" s="4" t="s">
        <v>13</v>
      </c>
      <c r="G17" s="5" t="s">
        <v>14</v>
      </c>
      <c r="H17" s="4" t="s">
        <v>134</v>
      </c>
    </row>
    <row r="18" spans="1:8" ht="15.5" x14ac:dyDescent="0.35">
      <c r="A18" s="4" t="s">
        <v>34</v>
      </c>
      <c r="B18" s="4" t="s">
        <v>15</v>
      </c>
      <c r="C18" s="5" t="s">
        <v>135</v>
      </c>
      <c r="D18" s="5" t="s">
        <v>33</v>
      </c>
      <c r="E18" s="5" t="s">
        <v>136</v>
      </c>
      <c r="F18" s="1"/>
      <c r="G18" s="5" t="s">
        <v>137</v>
      </c>
      <c r="H18" s="4" t="s">
        <v>138</v>
      </c>
    </row>
    <row r="19" spans="1:8" ht="15.5" x14ac:dyDescent="0.35">
      <c r="A19" s="4" t="s">
        <v>34</v>
      </c>
      <c r="B19" s="4" t="s">
        <v>16</v>
      </c>
      <c r="C19" s="5" t="s">
        <v>139</v>
      </c>
      <c r="D19" s="5" t="s">
        <v>51</v>
      </c>
      <c r="E19" s="5" t="s">
        <v>140</v>
      </c>
      <c r="F19" s="1"/>
      <c r="G19" s="5" t="s">
        <v>141</v>
      </c>
      <c r="H19" s="4" t="s">
        <v>142</v>
      </c>
    </row>
    <row r="20" spans="1:8" ht="15.5" x14ac:dyDescent="0.35">
      <c r="A20" s="4" t="s">
        <v>38</v>
      </c>
      <c r="B20" s="4" t="s">
        <v>39</v>
      </c>
      <c r="C20" s="5" t="s">
        <v>143</v>
      </c>
      <c r="D20" s="5" t="s">
        <v>20</v>
      </c>
      <c r="E20" s="5" t="s">
        <v>144</v>
      </c>
      <c r="F20" s="1"/>
      <c r="G20" s="5" t="s">
        <v>145</v>
      </c>
      <c r="H20" s="4" t="s">
        <v>146</v>
      </c>
    </row>
    <row r="21" spans="1:8" ht="15.5" x14ac:dyDescent="0.35">
      <c r="A21" s="4" t="s">
        <v>40</v>
      </c>
      <c r="B21" s="4" t="s">
        <v>41</v>
      </c>
      <c r="C21" s="5" t="s">
        <v>147</v>
      </c>
      <c r="D21" s="5" t="s">
        <v>106</v>
      </c>
      <c r="E21" s="6">
        <v>-3086</v>
      </c>
      <c r="F21" s="4" t="s">
        <v>32</v>
      </c>
      <c r="G21" s="5" t="s">
        <v>148</v>
      </c>
      <c r="H21" s="4" t="s">
        <v>149</v>
      </c>
    </row>
    <row r="22" spans="1:8" ht="15.5" customHeight="1" x14ac:dyDescent="0.35">
      <c r="A22" s="4" t="s">
        <v>150</v>
      </c>
      <c r="B22" s="4" t="s">
        <v>43</v>
      </c>
      <c r="C22" s="5" t="s">
        <v>151</v>
      </c>
      <c r="D22" s="5" t="s">
        <v>77</v>
      </c>
      <c r="E22" s="5" t="s">
        <v>152</v>
      </c>
      <c r="F22" s="1"/>
      <c r="G22" s="5" t="s">
        <v>153</v>
      </c>
      <c r="H22" s="4" t="s">
        <v>154</v>
      </c>
    </row>
    <row r="23" spans="1:8" ht="15.5" customHeight="1" x14ac:dyDescent="0.35">
      <c r="A23" s="4" t="s">
        <v>155</v>
      </c>
      <c r="B23" s="4" t="s">
        <v>44</v>
      </c>
      <c r="C23" s="5" t="s">
        <v>156</v>
      </c>
      <c r="D23" s="5" t="s">
        <v>50</v>
      </c>
      <c r="E23" s="5" t="s">
        <v>157</v>
      </c>
      <c r="F23" s="1"/>
      <c r="G23" s="5" t="s">
        <v>158</v>
      </c>
      <c r="H23" s="4" t="s">
        <v>159</v>
      </c>
    </row>
    <row r="24" spans="1:8" ht="15.5" x14ac:dyDescent="0.35">
      <c r="A24" s="4" t="s">
        <v>46</v>
      </c>
      <c r="B24" s="4" t="s">
        <v>47</v>
      </c>
      <c r="C24" s="5" t="s">
        <v>160</v>
      </c>
      <c r="D24" s="5" t="s">
        <v>161</v>
      </c>
      <c r="E24" s="6">
        <v>-1053</v>
      </c>
      <c r="F24" s="1"/>
      <c r="G24" s="5" t="s">
        <v>162</v>
      </c>
      <c r="H24" s="4" t="s">
        <v>163</v>
      </c>
    </row>
    <row r="25" spans="1:8" ht="15.5" customHeight="1" x14ac:dyDescent="0.35">
      <c r="A25" s="4" t="s">
        <v>48</v>
      </c>
      <c r="B25" s="4" t="s">
        <v>49</v>
      </c>
      <c r="C25" s="5" t="s">
        <v>164</v>
      </c>
      <c r="D25" s="5" t="s">
        <v>165</v>
      </c>
      <c r="E25" s="6">
        <v>-1752</v>
      </c>
      <c r="F25" s="1"/>
      <c r="G25" s="5" t="s">
        <v>73</v>
      </c>
      <c r="H25" s="4" t="s">
        <v>166</v>
      </c>
    </row>
    <row r="26" spans="1:8" ht="15.5" customHeight="1" x14ac:dyDescent="0.35">
      <c r="A26" s="4" t="s">
        <v>167</v>
      </c>
      <c r="B26" s="4" t="s">
        <v>52</v>
      </c>
      <c r="C26" s="5" t="s">
        <v>168</v>
      </c>
      <c r="D26" s="5" t="s">
        <v>169</v>
      </c>
      <c r="E26" s="6">
        <v>1256</v>
      </c>
      <c r="F26" s="1"/>
      <c r="G26" s="5" t="s">
        <v>170</v>
      </c>
      <c r="H26" s="4" t="s">
        <v>171</v>
      </c>
    </row>
    <row r="27" spans="1:8" ht="15.5" customHeight="1" x14ac:dyDescent="0.35">
      <c r="A27" s="4" t="s">
        <v>172</v>
      </c>
      <c r="B27" s="4" t="s">
        <v>53</v>
      </c>
      <c r="C27" s="5" t="s">
        <v>173</v>
      </c>
      <c r="D27" s="5" t="s">
        <v>105</v>
      </c>
      <c r="E27" s="6">
        <v>1588</v>
      </c>
      <c r="F27" s="1"/>
      <c r="G27" s="5" t="s">
        <v>174</v>
      </c>
      <c r="H27" s="4" t="s">
        <v>175</v>
      </c>
    </row>
    <row r="28" spans="1:8" ht="15.5" customHeight="1" x14ac:dyDescent="0.35">
      <c r="A28" t="s">
        <v>85</v>
      </c>
      <c r="B28">
        <v>0</v>
      </c>
      <c r="C28" s="5"/>
      <c r="D28" s="5"/>
      <c r="E28" s="6"/>
      <c r="F28" s="1"/>
      <c r="G28" s="5"/>
      <c r="H28" s="4"/>
    </row>
    <row r="29" spans="1:8" ht="15.5" customHeight="1" x14ac:dyDescent="0.35">
      <c r="A29" t="s">
        <v>86</v>
      </c>
      <c r="B29">
        <v>1</v>
      </c>
      <c r="C29" s="5"/>
      <c r="D29" s="5"/>
      <c r="E29" s="6"/>
      <c r="F29" s="4"/>
      <c r="G29" s="5"/>
      <c r="H29" s="4"/>
    </row>
    <row r="30" spans="1:8" ht="15.5" customHeight="1" x14ac:dyDescent="0.35">
      <c r="A30" t="s">
        <v>87</v>
      </c>
      <c r="B30">
        <v>0</v>
      </c>
      <c r="C30" s="5"/>
      <c r="D30" s="5"/>
      <c r="E30" s="6"/>
      <c r="F30" s="1"/>
      <c r="G30" s="5"/>
      <c r="H30" s="4"/>
    </row>
    <row r="31" spans="1:8" ht="15.5" customHeight="1" x14ac:dyDescent="0.35">
      <c r="A31" t="s">
        <v>88</v>
      </c>
      <c r="B31">
        <v>0.22463734599999999</v>
      </c>
      <c r="C31" s="5"/>
      <c r="D31" s="5"/>
      <c r="E31" s="5"/>
      <c r="F31" s="1"/>
      <c r="G31" s="5"/>
      <c r="H31" s="4"/>
    </row>
    <row r="32" spans="1:8" ht="15.5" x14ac:dyDescent="0.35">
      <c r="A32" s="4"/>
      <c r="B32" s="4"/>
      <c r="C32" s="5"/>
      <c r="D32" s="5"/>
      <c r="E32" s="6"/>
      <c r="F32" s="1"/>
      <c r="G32" s="5"/>
      <c r="H32" s="4"/>
    </row>
    <row r="33" spans="1:8" ht="15.5" x14ac:dyDescent="0.35">
      <c r="A33" s="4"/>
      <c r="B33" s="4"/>
      <c r="C33" s="5"/>
      <c r="D33" s="5"/>
      <c r="E33" s="6"/>
      <c r="F33" s="1"/>
      <c r="G33" s="5"/>
      <c r="H33" s="4"/>
    </row>
  </sheetData>
  <mergeCells count="2">
    <mergeCell ref="A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CC90-DE9F-4D1E-A994-DF10C467DAB5}">
  <dimension ref="A1:H31"/>
  <sheetViews>
    <sheetView workbookViewId="0">
      <selection activeCell="F4" sqref="F4"/>
    </sheetView>
  </sheetViews>
  <sheetFormatPr baseColWidth="10" defaultColWidth="20.453125" defaultRowHeight="14.5" customHeight="1" x14ac:dyDescent="0.35"/>
  <cols>
    <col min="1" max="1" width="11" customWidth="1"/>
    <col min="2" max="2" width="18.08984375" bestFit="1" customWidth="1"/>
    <col min="3" max="3" width="11.1796875" bestFit="1" customWidth="1"/>
    <col min="4" max="4" width="5.81640625" bestFit="1" customWidth="1"/>
    <col min="5" max="5" width="6.6328125" customWidth="1"/>
    <col min="6" max="6" width="4.1796875" bestFit="1" customWidth="1"/>
    <col min="7" max="7" width="5.81640625" bestFit="1" customWidth="1"/>
    <col min="8" max="8" width="19.7265625" customWidth="1"/>
  </cols>
  <sheetData>
    <row r="1" spans="1:8" ht="14.5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</row>
    <row r="2" spans="1:8" ht="14.5" customHeight="1" x14ac:dyDescent="0.35">
      <c r="A2" s="1"/>
      <c r="B2" s="1"/>
      <c r="C2" s="57" t="s">
        <v>1</v>
      </c>
      <c r="D2" s="57"/>
      <c r="E2" s="57"/>
      <c r="F2" s="57"/>
      <c r="G2" s="57"/>
      <c r="H2" s="57"/>
    </row>
    <row r="3" spans="1:8" ht="14.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</row>
    <row r="4" spans="1:8" ht="14.5" customHeight="1" x14ac:dyDescent="0.35">
      <c r="A4" s="4" t="s">
        <v>10</v>
      </c>
      <c r="B4" s="4" t="s">
        <v>59</v>
      </c>
      <c r="C4" s="5" t="s">
        <v>91</v>
      </c>
      <c r="D4" s="5" t="s">
        <v>60</v>
      </c>
      <c r="E4" s="6">
        <v>5135</v>
      </c>
      <c r="F4" s="4" t="s">
        <v>13</v>
      </c>
      <c r="G4" s="5" t="s">
        <v>14</v>
      </c>
      <c r="H4" s="4" t="s">
        <v>177</v>
      </c>
    </row>
    <row r="5" spans="1:8" ht="14.5" customHeight="1" x14ac:dyDescent="0.35">
      <c r="A5" s="4" t="s">
        <v>15</v>
      </c>
      <c r="B5" s="4" t="s">
        <v>59</v>
      </c>
      <c r="C5" s="5" t="s">
        <v>92</v>
      </c>
      <c r="D5" s="5" t="s">
        <v>60</v>
      </c>
      <c r="E5" s="6">
        <v>2021</v>
      </c>
      <c r="F5" s="4" t="s">
        <v>19</v>
      </c>
      <c r="G5" s="5" t="s">
        <v>60</v>
      </c>
      <c r="H5" s="4" t="s">
        <v>93</v>
      </c>
    </row>
    <row r="6" spans="1:8" ht="14.5" customHeight="1" x14ac:dyDescent="0.35">
      <c r="A6" s="4" t="s">
        <v>16</v>
      </c>
      <c r="B6" s="4" t="s">
        <v>59</v>
      </c>
      <c r="C6" s="5" t="s">
        <v>178</v>
      </c>
      <c r="D6" s="5" t="s">
        <v>12</v>
      </c>
      <c r="E6" s="6">
        <v>3811</v>
      </c>
      <c r="F6" s="4" t="s">
        <v>13</v>
      </c>
      <c r="G6" s="5" t="s">
        <v>14</v>
      </c>
      <c r="H6" s="4" t="s">
        <v>179</v>
      </c>
    </row>
    <row r="7" spans="1:8" ht="14.5" customHeight="1" x14ac:dyDescent="0.35">
      <c r="A7" s="4" t="s">
        <v>18</v>
      </c>
      <c r="B7" s="4" t="s">
        <v>59</v>
      </c>
      <c r="C7" s="5" t="s">
        <v>61</v>
      </c>
      <c r="D7" s="5" t="s">
        <v>62</v>
      </c>
      <c r="E7" s="5" t="s">
        <v>63</v>
      </c>
      <c r="F7" s="1"/>
      <c r="G7" s="5" t="s">
        <v>64</v>
      </c>
      <c r="H7" s="4" t="s">
        <v>65</v>
      </c>
    </row>
    <row r="8" spans="1:8" ht="14.5" customHeight="1" x14ac:dyDescent="0.35">
      <c r="A8" s="4" t="s">
        <v>21</v>
      </c>
      <c r="B8" s="4" t="s">
        <v>59</v>
      </c>
      <c r="C8" s="5" t="s">
        <v>66</v>
      </c>
      <c r="D8" s="5" t="s">
        <v>20</v>
      </c>
      <c r="E8" s="5" t="s">
        <v>67</v>
      </c>
      <c r="F8" s="1"/>
      <c r="G8" s="5" t="s">
        <v>68</v>
      </c>
      <c r="H8" s="4" t="s">
        <v>94</v>
      </c>
    </row>
    <row r="9" spans="1:8" ht="14.5" customHeight="1" x14ac:dyDescent="0.35">
      <c r="A9" s="4" t="s">
        <v>23</v>
      </c>
      <c r="B9" s="4" t="s">
        <v>59</v>
      </c>
      <c r="C9" s="5" t="s">
        <v>69</v>
      </c>
      <c r="D9" s="5" t="s">
        <v>12</v>
      </c>
      <c r="E9" s="6">
        <v>1310</v>
      </c>
      <c r="F9" s="1"/>
      <c r="G9" s="5" t="s">
        <v>70</v>
      </c>
      <c r="H9" s="4" t="s">
        <v>95</v>
      </c>
    </row>
    <row r="10" spans="1:8" ht="14.5" customHeight="1" x14ac:dyDescent="0.35">
      <c r="A10" s="4" t="s">
        <v>26</v>
      </c>
      <c r="B10" s="4" t="s">
        <v>59</v>
      </c>
      <c r="C10" s="5" t="s">
        <v>96</v>
      </c>
      <c r="D10" s="5" t="s">
        <v>20</v>
      </c>
      <c r="E10" s="6">
        <v>1676</v>
      </c>
      <c r="F10" s="1"/>
      <c r="G10" s="5" t="s">
        <v>71</v>
      </c>
      <c r="H10" s="4" t="s">
        <v>97</v>
      </c>
    </row>
    <row r="11" spans="1:8" ht="14.5" customHeight="1" x14ac:dyDescent="0.35">
      <c r="A11" s="4" t="s">
        <v>10</v>
      </c>
      <c r="B11" s="4" t="s">
        <v>59</v>
      </c>
      <c r="C11" s="5" t="s">
        <v>180</v>
      </c>
      <c r="D11" s="6">
        <v>1500</v>
      </c>
      <c r="E11" s="5" t="s">
        <v>181</v>
      </c>
      <c r="F11" s="1"/>
      <c r="G11" s="5" t="s">
        <v>182</v>
      </c>
      <c r="H11" s="4" t="s">
        <v>183</v>
      </c>
    </row>
    <row r="12" spans="1:8" ht="14.5" customHeight="1" x14ac:dyDescent="0.35">
      <c r="A12" s="4" t="s">
        <v>15</v>
      </c>
      <c r="B12" s="4" t="s">
        <v>59</v>
      </c>
      <c r="C12" s="5" t="s">
        <v>158</v>
      </c>
      <c r="D12" s="5" t="s">
        <v>184</v>
      </c>
      <c r="E12" s="5" t="s">
        <v>185</v>
      </c>
      <c r="F12" s="1"/>
      <c r="G12" s="5" t="s">
        <v>186</v>
      </c>
      <c r="H12" s="4" t="s">
        <v>187</v>
      </c>
    </row>
    <row r="13" spans="1:8" ht="14.5" customHeight="1" x14ac:dyDescent="0.35">
      <c r="A13" s="4" t="s">
        <v>16</v>
      </c>
      <c r="B13" s="4" t="s">
        <v>59</v>
      </c>
      <c r="C13" s="5" t="s">
        <v>188</v>
      </c>
      <c r="D13" s="6">
        <v>1601</v>
      </c>
      <c r="E13" s="5" t="s">
        <v>189</v>
      </c>
      <c r="F13" s="1"/>
      <c r="G13" s="5" t="s">
        <v>190</v>
      </c>
      <c r="H13" s="4" t="s">
        <v>191</v>
      </c>
    </row>
    <row r="14" spans="1:8" ht="14.5" customHeight="1" x14ac:dyDescent="0.35">
      <c r="A14" s="4" t="s">
        <v>98</v>
      </c>
      <c r="B14" s="4" t="s">
        <v>59</v>
      </c>
      <c r="C14" s="5" t="s">
        <v>192</v>
      </c>
      <c r="D14" s="5" t="s">
        <v>193</v>
      </c>
      <c r="E14" s="5" t="s">
        <v>194</v>
      </c>
      <c r="F14" s="1"/>
      <c r="G14" s="5" t="s">
        <v>195</v>
      </c>
      <c r="H14" s="4" t="s">
        <v>196</v>
      </c>
    </row>
    <row r="15" spans="1:8" ht="14.5" customHeight="1" x14ac:dyDescent="0.35">
      <c r="A15" s="4" t="s">
        <v>34</v>
      </c>
      <c r="B15" s="4" t="s">
        <v>59</v>
      </c>
      <c r="C15" s="5" t="s">
        <v>197</v>
      </c>
      <c r="D15" s="5" t="s">
        <v>198</v>
      </c>
      <c r="E15" s="5" t="s">
        <v>199</v>
      </c>
      <c r="F15" s="1"/>
      <c r="G15" s="5" t="s">
        <v>200</v>
      </c>
      <c r="H15" s="4" t="s">
        <v>201</v>
      </c>
    </row>
    <row r="16" spans="1:8" ht="14.5" customHeight="1" x14ac:dyDescent="0.35">
      <c r="A16" s="4" t="s">
        <v>98</v>
      </c>
      <c r="B16" s="4" t="s">
        <v>10</v>
      </c>
      <c r="C16" s="5" t="s">
        <v>128</v>
      </c>
      <c r="D16" s="5" t="s">
        <v>70</v>
      </c>
      <c r="E16" s="5" t="s">
        <v>129</v>
      </c>
      <c r="F16" s="1"/>
      <c r="G16" s="5" t="s">
        <v>130</v>
      </c>
      <c r="H16" s="4" t="s">
        <v>131</v>
      </c>
    </row>
    <row r="17" spans="1:8" ht="14.5" customHeight="1" x14ac:dyDescent="0.35">
      <c r="A17" s="4" t="s">
        <v>98</v>
      </c>
      <c r="B17" s="4" t="s">
        <v>15</v>
      </c>
      <c r="C17" s="5" t="s">
        <v>132</v>
      </c>
      <c r="D17" s="5" t="s">
        <v>133</v>
      </c>
      <c r="E17" s="6">
        <v>-3937</v>
      </c>
      <c r="F17" s="4" t="s">
        <v>13</v>
      </c>
      <c r="G17" s="5" t="s">
        <v>14</v>
      </c>
      <c r="H17" s="4" t="s">
        <v>134</v>
      </c>
    </row>
    <row r="18" spans="1:8" ht="14.5" customHeight="1" x14ac:dyDescent="0.35">
      <c r="A18" s="4" t="s">
        <v>34</v>
      </c>
      <c r="B18" s="4" t="s">
        <v>15</v>
      </c>
      <c r="C18" s="5" t="s">
        <v>135</v>
      </c>
      <c r="D18" s="5" t="s">
        <v>33</v>
      </c>
      <c r="E18" s="5" t="s">
        <v>136</v>
      </c>
      <c r="F18" s="1"/>
      <c r="G18" s="5" t="s">
        <v>137</v>
      </c>
      <c r="H18" s="4" t="s">
        <v>138</v>
      </c>
    </row>
    <row r="19" spans="1:8" ht="14.5" customHeight="1" x14ac:dyDescent="0.35">
      <c r="A19" s="4" t="s">
        <v>34</v>
      </c>
      <c r="B19" s="4" t="s">
        <v>16</v>
      </c>
      <c r="C19" s="5" t="s">
        <v>139</v>
      </c>
      <c r="D19" s="5" t="s">
        <v>51</v>
      </c>
      <c r="E19" s="5" t="s">
        <v>140</v>
      </c>
      <c r="F19" s="1"/>
      <c r="G19" s="5" t="s">
        <v>141</v>
      </c>
      <c r="H19" s="4" t="s">
        <v>142</v>
      </c>
    </row>
    <row r="20" spans="1:8" ht="14.5" customHeight="1" x14ac:dyDescent="0.35">
      <c r="A20" s="4" t="s">
        <v>38</v>
      </c>
      <c r="B20" s="4" t="s">
        <v>72</v>
      </c>
      <c r="C20" s="5" t="s">
        <v>151</v>
      </c>
      <c r="D20" s="5" t="s">
        <v>60</v>
      </c>
      <c r="E20" s="5" t="s">
        <v>202</v>
      </c>
      <c r="F20" s="1"/>
      <c r="G20" s="5" t="s">
        <v>145</v>
      </c>
      <c r="H20" s="4" t="s">
        <v>203</v>
      </c>
    </row>
    <row r="21" spans="1:8" ht="14.5" customHeight="1" x14ac:dyDescent="0.35">
      <c r="A21" s="4" t="s">
        <v>40</v>
      </c>
      <c r="B21" s="4" t="s">
        <v>74</v>
      </c>
      <c r="C21" s="5" t="s">
        <v>204</v>
      </c>
      <c r="D21" s="5" t="s">
        <v>205</v>
      </c>
      <c r="E21" s="6">
        <v>-1784</v>
      </c>
      <c r="F21" s="1"/>
      <c r="G21" s="5" t="s">
        <v>36</v>
      </c>
      <c r="H21" s="4" t="s">
        <v>206</v>
      </c>
    </row>
    <row r="22" spans="1:8" ht="14.5" customHeight="1" x14ac:dyDescent="0.35">
      <c r="A22" s="4" t="s">
        <v>150</v>
      </c>
      <c r="B22" s="4" t="s">
        <v>75</v>
      </c>
      <c r="C22" s="5" t="s">
        <v>66</v>
      </c>
      <c r="D22" s="5" t="s">
        <v>42</v>
      </c>
      <c r="E22" s="5" t="s">
        <v>207</v>
      </c>
      <c r="F22" s="1"/>
      <c r="G22" s="5" t="s">
        <v>208</v>
      </c>
      <c r="H22" s="4" t="s">
        <v>209</v>
      </c>
    </row>
    <row r="23" spans="1:8" ht="14.5" customHeight="1" x14ac:dyDescent="0.35">
      <c r="A23" s="4" t="s">
        <v>155</v>
      </c>
      <c r="B23" s="4" t="s">
        <v>76</v>
      </c>
      <c r="C23" s="5" t="s">
        <v>210</v>
      </c>
      <c r="D23" s="5" t="s">
        <v>37</v>
      </c>
      <c r="E23" s="5" t="s">
        <v>211</v>
      </c>
      <c r="F23" s="1"/>
      <c r="G23" s="5" t="s">
        <v>212</v>
      </c>
      <c r="H23" s="4" t="s">
        <v>213</v>
      </c>
    </row>
    <row r="24" spans="1:8" ht="14.5" customHeight="1" x14ac:dyDescent="0.35">
      <c r="A24" s="4" t="s">
        <v>46</v>
      </c>
      <c r="B24" s="4" t="s">
        <v>78</v>
      </c>
      <c r="C24" s="5" t="s">
        <v>214</v>
      </c>
      <c r="D24" s="5" t="s">
        <v>215</v>
      </c>
      <c r="E24" s="5" t="s">
        <v>216</v>
      </c>
      <c r="F24" s="1"/>
      <c r="G24" s="5" t="s">
        <v>217</v>
      </c>
      <c r="H24" s="4" t="s">
        <v>218</v>
      </c>
    </row>
    <row r="25" spans="1:8" ht="14.5" customHeight="1" x14ac:dyDescent="0.35">
      <c r="A25" s="4" t="s">
        <v>48</v>
      </c>
      <c r="B25" s="4" t="s">
        <v>79</v>
      </c>
      <c r="C25" s="5" t="s">
        <v>219</v>
      </c>
      <c r="D25" s="5" t="s">
        <v>220</v>
      </c>
      <c r="E25" s="5" t="s">
        <v>221</v>
      </c>
      <c r="F25" s="1"/>
      <c r="G25" s="5" t="s">
        <v>222</v>
      </c>
      <c r="H25" s="4" t="s">
        <v>223</v>
      </c>
    </row>
    <row r="26" spans="1:8" ht="14.5" customHeight="1" x14ac:dyDescent="0.35">
      <c r="A26" s="4" t="s">
        <v>167</v>
      </c>
      <c r="B26" s="4" t="s">
        <v>80</v>
      </c>
      <c r="C26" s="5" t="s">
        <v>224</v>
      </c>
      <c r="D26" s="5" t="s">
        <v>198</v>
      </c>
      <c r="E26" s="5" t="s">
        <v>147</v>
      </c>
      <c r="F26" s="1"/>
      <c r="G26" s="5" t="s">
        <v>225</v>
      </c>
      <c r="H26" s="4" t="s">
        <v>226</v>
      </c>
    </row>
    <row r="27" spans="1:8" ht="14.5" customHeight="1" x14ac:dyDescent="0.35">
      <c r="A27" s="4" t="s">
        <v>172</v>
      </c>
      <c r="B27" s="4" t="s">
        <v>81</v>
      </c>
      <c r="C27" s="5" t="s">
        <v>227</v>
      </c>
      <c r="D27" s="5" t="s">
        <v>99</v>
      </c>
      <c r="E27" s="5" t="s">
        <v>228</v>
      </c>
      <c r="F27" s="1"/>
      <c r="G27" s="5" t="s">
        <v>229</v>
      </c>
      <c r="H27" s="4" t="s">
        <v>230</v>
      </c>
    </row>
    <row r="28" spans="1:8" ht="14.5" customHeight="1" x14ac:dyDescent="0.35">
      <c r="A28" t="s">
        <v>85</v>
      </c>
      <c r="B28">
        <v>0</v>
      </c>
    </row>
    <row r="29" spans="1:8" ht="14.5" customHeight="1" x14ac:dyDescent="0.35">
      <c r="A29" t="s">
        <v>86</v>
      </c>
      <c r="B29">
        <v>1</v>
      </c>
    </row>
    <row r="30" spans="1:8" ht="14.5" customHeight="1" x14ac:dyDescent="0.35">
      <c r="A30" t="s">
        <v>87</v>
      </c>
      <c r="B30">
        <v>0</v>
      </c>
    </row>
    <row r="31" spans="1:8" ht="14.5" customHeight="1" x14ac:dyDescent="0.35">
      <c r="A31" t="s">
        <v>88</v>
      </c>
      <c r="B31">
        <v>0.238648842</v>
      </c>
    </row>
  </sheetData>
  <mergeCells count="2">
    <mergeCell ref="A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AC95-ADF1-44D4-9048-CD462F418EFE}">
  <dimension ref="A1:P30"/>
  <sheetViews>
    <sheetView workbookViewId="0">
      <selection activeCell="K27" sqref="K27:K30"/>
    </sheetView>
  </sheetViews>
  <sheetFormatPr baseColWidth="10" defaultColWidth="15.7265625" defaultRowHeight="14.5" x14ac:dyDescent="0.35"/>
  <cols>
    <col min="1" max="1" width="11" bestFit="1" customWidth="1"/>
    <col min="2" max="2" width="18.7265625" bestFit="1" customWidth="1"/>
    <col min="3" max="3" width="11.1796875" bestFit="1" customWidth="1"/>
    <col min="4" max="4" width="5.7265625" bestFit="1" customWidth="1"/>
    <col min="5" max="5" width="6.453125" bestFit="1" customWidth="1"/>
    <col min="6" max="6" width="4.08984375" bestFit="1" customWidth="1"/>
    <col min="7" max="7" width="5.7265625" bestFit="1" customWidth="1"/>
    <col min="8" max="8" width="13.90625" bestFit="1" customWidth="1"/>
    <col min="9" max="9" width="11" bestFit="1" customWidth="1"/>
    <col min="10" max="10" width="18.453125" bestFit="1" customWidth="1"/>
    <col min="11" max="11" width="11.1796875" bestFit="1" customWidth="1"/>
    <col min="12" max="12" width="5.7265625" bestFit="1" customWidth="1"/>
    <col min="13" max="13" width="6.453125" bestFit="1" customWidth="1"/>
    <col min="14" max="14" width="4.08984375" bestFit="1" customWidth="1"/>
    <col min="15" max="15" width="5.7265625" bestFit="1" customWidth="1"/>
    <col min="16" max="16" width="13.1796875" bestFit="1" customWidth="1"/>
  </cols>
  <sheetData>
    <row r="1" spans="1:16" ht="15.5" x14ac:dyDescent="0.35">
      <c r="A1" s="56" t="s">
        <v>0</v>
      </c>
      <c r="B1" s="56"/>
      <c r="C1" s="56"/>
      <c r="D1" s="56"/>
      <c r="E1" s="56"/>
      <c r="F1" s="56"/>
      <c r="G1" s="56"/>
      <c r="H1" s="56"/>
      <c r="I1" s="56" t="s">
        <v>0</v>
      </c>
      <c r="J1" s="56"/>
      <c r="K1" s="56"/>
      <c r="L1" s="56"/>
      <c r="M1" s="56"/>
      <c r="N1" s="56"/>
      <c r="O1" s="56"/>
      <c r="P1" s="56"/>
    </row>
    <row r="2" spans="1:16" ht="15" x14ac:dyDescent="0.35">
      <c r="A2" s="1"/>
      <c r="B2" s="1"/>
      <c r="C2" s="57" t="s">
        <v>1</v>
      </c>
      <c r="D2" s="57"/>
      <c r="E2" s="57"/>
      <c r="F2" s="57"/>
      <c r="G2" s="57"/>
      <c r="H2" s="57"/>
      <c r="I2" s="1"/>
      <c r="J2" s="1"/>
      <c r="K2" s="57" t="s">
        <v>1</v>
      </c>
      <c r="L2" s="57"/>
      <c r="M2" s="57"/>
      <c r="N2" s="57"/>
      <c r="O2" s="57"/>
      <c r="P2" s="57"/>
    </row>
    <row r="3" spans="1:16" ht="15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x14ac:dyDescent="0.35">
      <c r="A4" s="4" t="s">
        <v>10</v>
      </c>
      <c r="B4" s="4" t="s">
        <v>11</v>
      </c>
      <c r="C4" s="5" t="s">
        <v>238</v>
      </c>
      <c r="D4" s="5" t="s">
        <v>239</v>
      </c>
      <c r="E4" s="6">
        <v>2468</v>
      </c>
      <c r="F4" s="4" t="s">
        <v>19</v>
      </c>
      <c r="G4" s="5" t="s">
        <v>240</v>
      </c>
      <c r="H4" s="4" t="s">
        <v>241</v>
      </c>
      <c r="I4" s="4" t="s">
        <v>10</v>
      </c>
      <c r="J4" s="4" t="s">
        <v>59</v>
      </c>
      <c r="K4" s="5" t="s">
        <v>329</v>
      </c>
      <c r="L4" s="5" t="s">
        <v>330</v>
      </c>
      <c r="M4" s="6">
        <v>3940</v>
      </c>
      <c r="N4" s="4" t="s">
        <v>13</v>
      </c>
      <c r="O4" s="5" t="s">
        <v>14</v>
      </c>
      <c r="P4" s="4" t="s">
        <v>331</v>
      </c>
    </row>
    <row r="5" spans="1:16" ht="15.5" x14ac:dyDescent="0.35">
      <c r="A5" s="4" t="s">
        <v>15</v>
      </c>
      <c r="B5" s="4" t="s">
        <v>11</v>
      </c>
      <c r="C5" s="5" t="s">
        <v>242</v>
      </c>
      <c r="D5" s="5" t="s">
        <v>35</v>
      </c>
      <c r="E5" s="6">
        <v>1286</v>
      </c>
      <c r="F5" s="1"/>
      <c r="G5" s="5" t="s">
        <v>243</v>
      </c>
      <c r="H5" s="4" t="s">
        <v>244</v>
      </c>
      <c r="I5" s="4" t="s">
        <v>15</v>
      </c>
      <c r="J5" s="4" t="s">
        <v>59</v>
      </c>
      <c r="K5" s="5" t="s">
        <v>61</v>
      </c>
      <c r="L5" s="5" t="s">
        <v>35</v>
      </c>
      <c r="M5" s="5" t="s">
        <v>332</v>
      </c>
      <c r="N5" s="1"/>
      <c r="O5" s="5" t="s">
        <v>333</v>
      </c>
      <c r="P5" s="4" t="s">
        <v>334</v>
      </c>
    </row>
    <row r="6" spans="1:16" ht="15.5" x14ac:dyDescent="0.35">
      <c r="A6" s="4" t="s">
        <v>16</v>
      </c>
      <c r="B6" s="4" t="s">
        <v>11</v>
      </c>
      <c r="C6" s="5" t="s">
        <v>245</v>
      </c>
      <c r="D6" s="5" t="s">
        <v>246</v>
      </c>
      <c r="E6" s="6">
        <v>2721</v>
      </c>
      <c r="F6" s="4" t="s">
        <v>32</v>
      </c>
      <c r="G6" s="5" t="s">
        <v>247</v>
      </c>
      <c r="H6" s="4" t="s">
        <v>248</v>
      </c>
      <c r="I6" s="4" t="s">
        <v>16</v>
      </c>
      <c r="J6" s="4" t="s">
        <v>59</v>
      </c>
      <c r="K6" s="5" t="s">
        <v>335</v>
      </c>
      <c r="L6" s="5" t="s">
        <v>96</v>
      </c>
      <c r="M6" s="6">
        <v>2268</v>
      </c>
      <c r="N6" s="4" t="s">
        <v>19</v>
      </c>
      <c r="O6" s="5" t="s">
        <v>37</v>
      </c>
      <c r="P6" s="4" t="s">
        <v>336</v>
      </c>
    </row>
    <row r="7" spans="1:16" ht="15.5" x14ac:dyDescent="0.35">
      <c r="A7" s="4" t="s">
        <v>18</v>
      </c>
      <c r="B7" s="4" t="s">
        <v>11</v>
      </c>
      <c r="C7" s="5" t="s">
        <v>249</v>
      </c>
      <c r="D7" s="5" t="s">
        <v>250</v>
      </c>
      <c r="E7" s="5" t="s">
        <v>251</v>
      </c>
      <c r="F7" s="1"/>
      <c r="G7" s="5" t="s">
        <v>252</v>
      </c>
      <c r="H7" s="4" t="s">
        <v>253</v>
      </c>
      <c r="I7" s="4" t="s">
        <v>18</v>
      </c>
      <c r="J7" s="4" t="s">
        <v>59</v>
      </c>
      <c r="K7" s="5" t="s">
        <v>337</v>
      </c>
      <c r="L7" s="5" t="s">
        <v>338</v>
      </c>
      <c r="M7" s="6">
        <v>-1367</v>
      </c>
      <c r="N7" s="1"/>
      <c r="O7" s="5" t="s">
        <v>339</v>
      </c>
      <c r="P7" s="4" t="s">
        <v>340</v>
      </c>
    </row>
    <row r="8" spans="1:16" ht="15.5" x14ac:dyDescent="0.35">
      <c r="A8" s="4" t="s">
        <v>23</v>
      </c>
      <c r="B8" s="4" t="s">
        <v>11</v>
      </c>
      <c r="C8" s="5" t="s">
        <v>254</v>
      </c>
      <c r="D8" s="5" t="s">
        <v>255</v>
      </c>
      <c r="E8" s="6">
        <v>1611</v>
      </c>
      <c r="F8" s="1"/>
      <c r="G8" s="5" t="s">
        <v>139</v>
      </c>
      <c r="H8" s="4" t="s">
        <v>256</v>
      </c>
      <c r="I8" s="4" t="s">
        <v>23</v>
      </c>
      <c r="J8" s="4" t="s">
        <v>59</v>
      </c>
      <c r="K8" s="5" t="s">
        <v>341</v>
      </c>
      <c r="L8" s="5" t="s">
        <v>342</v>
      </c>
      <c r="M8" s="6">
        <v>1898</v>
      </c>
      <c r="N8" s="1"/>
      <c r="O8" s="5" t="s">
        <v>343</v>
      </c>
      <c r="P8" s="4" t="s">
        <v>344</v>
      </c>
    </row>
    <row r="9" spans="1:16" ht="15.5" x14ac:dyDescent="0.35">
      <c r="A9" s="4" t="s">
        <v>26</v>
      </c>
      <c r="B9" s="4" t="s">
        <v>11</v>
      </c>
      <c r="C9" s="5" t="s">
        <v>257</v>
      </c>
      <c r="D9" s="5" t="s">
        <v>258</v>
      </c>
      <c r="E9" s="6">
        <v>3800</v>
      </c>
      <c r="F9" s="4" t="s">
        <v>13</v>
      </c>
      <c r="G9" s="5" t="s">
        <v>14</v>
      </c>
      <c r="H9" s="4" t="s">
        <v>259</v>
      </c>
      <c r="I9" s="4" t="s">
        <v>26</v>
      </c>
      <c r="J9" s="4" t="s">
        <v>59</v>
      </c>
      <c r="K9" s="5" t="s">
        <v>288</v>
      </c>
      <c r="L9" s="5" t="s">
        <v>250</v>
      </c>
      <c r="M9" s="6">
        <v>3334</v>
      </c>
      <c r="N9" s="4" t="s">
        <v>13</v>
      </c>
      <c r="O9" s="5" t="s">
        <v>345</v>
      </c>
      <c r="P9" s="4" t="s">
        <v>346</v>
      </c>
    </row>
    <row r="10" spans="1:16" ht="15.5" x14ac:dyDescent="0.35">
      <c r="A10" s="4" t="s">
        <v>10</v>
      </c>
      <c r="B10" s="4" t="s">
        <v>11</v>
      </c>
      <c r="C10" s="5" t="s">
        <v>260</v>
      </c>
      <c r="D10" s="5" t="s">
        <v>261</v>
      </c>
      <c r="E10" s="5" t="s">
        <v>262</v>
      </c>
      <c r="F10" s="1"/>
      <c r="G10" s="5" t="s">
        <v>263</v>
      </c>
      <c r="H10" s="4" t="s">
        <v>264</v>
      </c>
      <c r="I10" s="4" t="s">
        <v>10</v>
      </c>
      <c r="J10" s="4" t="s">
        <v>59</v>
      </c>
      <c r="K10" s="5" t="s">
        <v>347</v>
      </c>
      <c r="L10" s="6">
        <v>1595</v>
      </c>
      <c r="M10" s="5" t="s">
        <v>292</v>
      </c>
      <c r="N10" s="1"/>
      <c r="O10" s="5" t="s">
        <v>348</v>
      </c>
      <c r="P10" s="4" t="s">
        <v>349</v>
      </c>
    </row>
    <row r="11" spans="1:16" ht="15.5" x14ac:dyDescent="0.35">
      <c r="A11" s="4" t="s">
        <v>15</v>
      </c>
      <c r="B11" s="4" t="s">
        <v>11</v>
      </c>
      <c r="C11" s="5" t="s">
        <v>265</v>
      </c>
      <c r="D11" s="5" t="s">
        <v>108</v>
      </c>
      <c r="E11" s="5" t="s">
        <v>266</v>
      </c>
      <c r="F11" s="1"/>
      <c r="G11" s="5" t="s">
        <v>267</v>
      </c>
      <c r="H11" s="4" t="s">
        <v>268</v>
      </c>
      <c r="I11" s="4" t="s">
        <v>15</v>
      </c>
      <c r="J11" s="4" t="s">
        <v>59</v>
      </c>
      <c r="K11" s="5" t="s">
        <v>350</v>
      </c>
      <c r="L11" s="5" t="s">
        <v>351</v>
      </c>
      <c r="M11" s="5" t="s">
        <v>352</v>
      </c>
      <c r="N11" s="1"/>
      <c r="O11" s="5" t="s">
        <v>353</v>
      </c>
      <c r="P11" s="4" t="s">
        <v>354</v>
      </c>
    </row>
    <row r="12" spans="1:16" ht="15.5" x14ac:dyDescent="0.35">
      <c r="A12" s="4" t="s">
        <v>16</v>
      </c>
      <c r="B12" s="4" t="s">
        <v>11</v>
      </c>
      <c r="C12" s="5" t="s">
        <v>107</v>
      </c>
      <c r="D12" s="5" t="s">
        <v>269</v>
      </c>
      <c r="E12" s="5" t="s">
        <v>270</v>
      </c>
      <c r="F12" s="1"/>
      <c r="G12" s="5" t="s">
        <v>271</v>
      </c>
      <c r="H12" s="4" t="s">
        <v>272</v>
      </c>
      <c r="I12" s="4" t="s">
        <v>16</v>
      </c>
      <c r="J12" s="4" t="s">
        <v>59</v>
      </c>
      <c r="K12" s="5" t="s">
        <v>355</v>
      </c>
      <c r="L12" s="6">
        <v>1102</v>
      </c>
      <c r="M12" s="5" t="s">
        <v>356</v>
      </c>
      <c r="N12" s="1"/>
      <c r="O12" s="5" t="s">
        <v>157</v>
      </c>
      <c r="P12" s="4" t="s">
        <v>357</v>
      </c>
    </row>
    <row r="13" spans="1:16" ht="15.5" x14ac:dyDescent="0.35">
      <c r="A13" s="4" t="s">
        <v>98</v>
      </c>
      <c r="B13" s="4" t="s">
        <v>11</v>
      </c>
      <c r="C13" s="5" t="s">
        <v>273</v>
      </c>
      <c r="D13" s="5" t="s">
        <v>274</v>
      </c>
      <c r="E13" s="5" t="s">
        <v>275</v>
      </c>
      <c r="F13" s="1"/>
      <c r="G13" s="5" t="s">
        <v>276</v>
      </c>
      <c r="H13" s="4" t="s">
        <v>277</v>
      </c>
      <c r="I13" s="4" t="s">
        <v>98</v>
      </c>
      <c r="J13" s="4" t="s">
        <v>59</v>
      </c>
      <c r="K13" s="5" t="s">
        <v>358</v>
      </c>
      <c r="L13" s="6">
        <v>1728</v>
      </c>
      <c r="M13" s="5" t="s">
        <v>359</v>
      </c>
      <c r="N13" s="1"/>
      <c r="O13" s="5" t="s">
        <v>360</v>
      </c>
      <c r="P13" s="4" t="s">
        <v>361</v>
      </c>
    </row>
    <row r="14" spans="1:16" ht="15.5" x14ac:dyDescent="0.35">
      <c r="A14" s="4" t="s">
        <v>34</v>
      </c>
      <c r="B14" s="4" t="s">
        <v>11</v>
      </c>
      <c r="C14" s="5" t="s">
        <v>278</v>
      </c>
      <c r="D14" s="5" t="s">
        <v>279</v>
      </c>
      <c r="E14" s="6">
        <v>1085</v>
      </c>
      <c r="F14" s="1"/>
      <c r="G14" s="5" t="s">
        <v>280</v>
      </c>
      <c r="H14" s="4" t="s">
        <v>281</v>
      </c>
      <c r="I14" s="4" t="s">
        <v>34</v>
      </c>
      <c r="J14" s="4" t="s">
        <v>59</v>
      </c>
      <c r="K14" s="5" t="s">
        <v>362</v>
      </c>
      <c r="L14" s="5" t="s">
        <v>363</v>
      </c>
      <c r="M14" s="5" t="s">
        <v>364</v>
      </c>
      <c r="N14" s="1"/>
      <c r="O14" s="5" t="s">
        <v>365</v>
      </c>
      <c r="P14" s="4" t="s">
        <v>366</v>
      </c>
    </row>
    <row r="15" spans="1:16" ht="15.5" x14ac:dyDescent="0.35">
      <c r="A15" s="4" t="s">
        <v>98</v>
      </c>
      <c r="B15" s="4" t="s">
        <v>10</v>
      </c>
      <c r="C15" s="5" t="s">
        <v>282</v>
      </c>
      <c r="D15" s="5" t="s">
        <v>283</v>
      </c>
      <c r="E15" s="5" t="s">
        <v>284</v>
      </c>
      <c r="F15" s="1"/>
      <c r="G15" s="5" t="s">
        <v>285</v>
      </c>
      <c r="H15" s="4" t="s">
        <v>286</v>
      </c>
      <c r="I15" s="4" t="s">
        <v>98</v>
      </c>
      <c r="J15" s="4" t="s">
        <v>10</v>
      </c>
      <c r="K15" s="5" t="s">
        <v>367</v>
      </c>
      <c r="L15" s="5" t="s">
        <v>64</v>
      </c>
      <c r="M15" s="5" t="s">
        <v>368</v>
      </c>
      <c r="N15" s="1"/>
      <c r="O15" s="5" t="s">
        <v>369</v>
      </c>
      <c r="P15" s="4" t="s">
        <v>370</v>
      </c>
    </row>
    <row r="16" spans="1:16" ht="15.5" x14ac:dyDescent="0.35">
      <c r="A16" s="4" t="s">
        <v>98</v>
      </c>
      <c r="B16" s="4" t="s">
        <v>15</v>
      </c>
      <c r="C16" s="5" t="s">
        <v>287</v>
      </c>
      <c r="D16" s="5" t="s">
        <v>288</v>
      </c>
      <c r="E16" s="6">
        <v>-2179</v>
      </c>
      <c r="F16" s="4" t="s">
        <v>19</v>
      </c>
      <c r="G16" s="5" t="s">
        <v>289</v>
      </c>
      <c r="H16" s="4" t="s">
        <v>290</v>
      </c>
      <c r="I16" s="4" t="s">
        <v>98</v>
      </c>
      <c r="J16" s="4" t="s">
        <v>15</v>
      </c>
      <c r="K16" s="5" t="s">
        <v>287</v>
      </c>
      <c r="L16" s="5" t="s">
        <v>371</v>
      </c>
      <c r="M16" s="6">
        <v>-2174</v>
      </c>
      <c r="N16" s="4" t="s">
        <v>19</v>
      </c>
      <c r="O16" s="5" t="s">
        <v>372</v>
      </c>
      <c r="P16" s="4" t="s">
        <v>373</v>
      </c>
    </row>
    <row r="17" spans="1:16" ht="15.5" x14ac:dyDescent="0.35">
      <c r="A17" s="4" t="s">
        <v>34</v>
      </c>
      <c r="B17" s="4" t="s">
        <v>15</v>
      </c>
      <c r="C17" s="5" t="s">
        <v>291</v>
      </c>
      <c r="D17" s="5" t="s">
        <v>261</v>
      </c>
      <c r="E17" s="5" t="s">
        <v>292</v>
      </c>
      <c r="F17" s="1"/>
      <c r="G17" s="5" t="s">
        <v>293</v>
      </c>
      <c r="H17" s="4" t="s">
        <v>294</v>
      </c>
      <c r="I17" s="4" t="s">
        <v>34</v>
      </c>
      <c r="J17" s="4" t="s">
        <v>15</v>
      </c>
      <c r="K17" s="5" t="s">
        <v>255</v>
      </c>
      <c r="L17" s="5" t="s">
        <v>261</v>
      </c>
      <c r="M17" s="5" t="s">
        <v>374</v>
      </c>
      <c r="N17" s="1"/>
      <c r="O17" s="5" t="s">
        <v>375</v>
      </c>
      <c r="P17" s="4" t="s">
        <v>376</v>
      </c>
    </row>
    <row r="18" spans="1:16" ht="15.5" x14ac:dyDescent="0.35">
      <c r="A18" s="4" t="s">
        <v>34</v>
      </c>
      <c r="B18" s="4" t="s">
        <v>16</v>
      </c>
      <c r="C18" s="5" t="s">
        <v>295</v>
      </c>
      <c r="D18" s="5" t="s">
        <v>296</v>
      </c>
      <c r="E18" s="5" t="s">
        <v>297</v>
      </c>
      <c r="F18" s="1"/>
      <c r="G18" s="5" t="s">
        <v>153</v>
      </c>
      <c r="H18" s="4" t="s">
        <v>298</v>
      </c>
      <c r="I18" s="4" t="s">
        <v>34</v>
      </c>
      <c r="J18" s="4" t="s">
        <v>16</v>
      </c>
      <c r="K18" s="5" t="s">
        <v>377</v>
      </c>
      <c r="L18" s="5" t="s">
        <v>378</v>
      </c>
      <c r="M18" s="5" t="s">
        <v>379</v>
      </c>
      <c r="N18" s="1"/>
      <c r="O18" s="5" t="s">
        <v>380</v>
      </c>
      <c r="P18" s="4" t="s">
        <v>381</v>
      </c>
    </row>
    <row r="19" spans="1:16" ht="15.5" x14ac:dyDescent="0.35">
      <c r="A19" s="4" t="s">
        <v>38</v>
      </c>
      <c r="B19" s="4" t="s">
        <v>39</v>
      </c>
      <c r="C19" s="5" t="s">
        <v>299</v>
      </c>
      <c r="D19" s="5" t="s">
        <v>105</v>
      </c>
      <c r="E19" s="5" t="s">
        <v>300</v>
      </c>
      <c r="F19" s="1"/>
      <c r="G19" s="5" t="s">
        <v>301</v>
      </c>
      <c r="H19" s="4" t="s">
        <v>302</v>
      </c>
      <c r="I19" s="4" t="s">
        <v>38</v>
      </c>
      <c r="J19" s="4" t="s">
        <v>72</v>
      </c>
      <c r="K19" s="5" t="s">
        <v>382</v>
      </c>
      <c r="L19" s="5" t="s">
        <v>383</v>
      </c>
      <c r="M19" s="5" t="s">
        <v>384</v>
      </c>
      <c r="N19" s="1"/>
      <c r="O19" s="5" t="s">
        <v>385</v>
      </c>
      <c r="P19" s="4" t="s">
        <v>386</v>
      </c>
    </row>
    <row r="20" spans="1:16" ht="15.5" x14ac:dyDescent="0.35">
      <c r="A20" s="4" t="s">
        <v>40</v>
      </c>
      <c r="B20" s="4" t="s">
        <v>41</v>
      </c>
      <c r="C20" s="5" t="s">
        <v>303</v>
      </c>
      <c r="D20" s="5" t="s">
        <v>12</v>
      </c>
      <c r="E20" s="6">
        <v>-1093</v>
      </c>
      <c r="F20" s="1"/>
      <c r="G20" s="5" t="s">
        <v>304</v>
      </c>
      <c r="H20" s="4" t="s">
        <v>305</v>
      </c>
      <c r="I20" s="4" t="s">
        <v>40</v>
      </c>
      <c r="J20" s="4" t="s">
        <v>74</v>
      </c>
      <c r="K20" s="5" t="s">
        <v>247</v>
      </c>
      <c r="L20" s="5" t="s">
        <v>106</v>
      </c>
      <c r="M20" s="5" t="s">
        <v>243</v>
      </c>
      <c r="N20" s="1"/>
      <c r="O20" s="5" t="s">
        <v>333</v>
      </c>
      <c r="P20" s="4" t="s">
        <v>387</v>
      </c>
    </row>
    <row r="21" spans="1:16" ht="15.5" x14ac:dyDescent="0.35">
      <c r="A21" s="4" t="s">
        <v>150</v>
      </c>
      <c r="B21" s="4" t="s">
        <v>43</v>
      </c>
      <c r="C21" s="5" t="s">
        <v>306</v>
      </c>
      <c r="D21" s="5" t="s">
        <v>307</v>
      </c>
      <c r="E21" s="5" t="s">
        <v>308</v>
      </c>
      <c r="F21" s="1"/>
      <c r="G21" s="5" t="s">
        <v>309</v>
      </c>
      <c r="H21" s="4" t="s">
        <v>310</v>
      </c>
      <c r="I21" s="4" t="s">
        <v>150</v>
      </c>
      <c r="J21" s="4" t="s">
        <v>75</v>
      </c>
      <c r="K21" s="5" t="s">
        <v>388</v>
      </c>
      <c r="L21" s="5" t="s">
        <v>306</v>
      </c>
      <c r="M21" s="5" t="s">
        <v>389</v>
      </c>
      <c r="N21" s="1"/>
      <c r="O21" s="5" t="s">
        <v>390</v>
      </c>
      <c r="P21" s="4" t="s">
        <v>391</v>
      </c>
    </row>
    <row r="22" spans="1:16" ht="15.5" x14ac:dyDescent="0.35">
      <c r="A22" s="4" t="s">
        <v>155</v>
      </c>
      <c r="B22" s="4" t="s">
        <v>44</v>
      </c>
      <c r="C22" s="5" t="s">
        <v>311</v>
      </c>
      <c r="D22" s="5" t="s">
        <v>312</v>
      </c>
      <c r="E22" s="5" t="s">
        <v>313</v>
      </c>
      <c r="F22" s="1"/>
      <c r="G22" s="5" t="s">
        <v>314</v>
      </c>
      <c r="H22" s="4" t="s">
        <v>315</v>
      </c>
      <c r="I22" s="4" t="s">
        <v>155</v>
      </c>
      <c r="J22" s="4" t="s">
        <v>76</v>
      </c>
      <c r="K22" s="5" t="s">
        <v>258</v>
      </c>
      <c r="L22" s="5" t="s">
        <v>392</v>
      </c>
      <c r="M22" s="5" t="s">
        <v>140</v>
      </c>
      <c r="N22" s="1"/>
      <c r="O22" s="5" t="s">
        <v>141</v>
      </c>
      <c r="P22" s="4" t="s">
        <v>393</v>
      </c>
    </row>
    <row r="23" spans="1:16" ht="15.5" x14ac:dyDescent="0.35">
      <c r="A23" s="4" t="s">
        <v>46</v>
      </c>
      <c r="B23" s="4" t="s">
        <v>47</v>
      </c>
      <c r="C23" s="5" t="s">
        <v>316</v>
      </c>
      <c r="D23" s="5" t="s">
        <v>317</v>
      </c>
      <c r="E23" s="6">
        <v>-1014</v>
      </c>
      <c r="F23" s="1"/>
      <c r="G23" s="5" t="s">
        <v>318</v>
      </c>
      <c r="H23" s="4" t="s">
        <v>319</v>
      </c>
      <c r="I23" s="4" t="s">
        <v>46</v>
      </c>
      <c r="J23" s="4" t="s">
        <v>78</v>
      </c>
      <c r="K23" s="5" t="s">
        <v>394</v>
      </c>
      <c r="L23" s="6">
        <v>1776</v>
      </c>
      <c r="M23" s="5" t="s">
        <v>219</v>
      </c>
      <c r="N23" s="1"/>
      <c r="O23" s="5" t="s">
        <v>395</v>
      </c>
      <c r="P23" s="4" t="s">
        <v>396</v>
      </c>
    </row>
    <row r="24" spans="1:16" ht="15.5" x14ac:dyDescent="0.35">
      <c r="A24" s="4" t="s">
        <v>48</v>
      </c>
      <c r="B24" s="4" t="s">
        <v>49</v>
      </c>
      <c r="C24" s="5" t="s">
        <v>320</v>
      </c>
      <c r="D24" s="5" t="s">
        <v>321</v>
      </c>
      <c r="E24" s="6">
        <v>-1016</v>
      </c>
      <c r="F24" s="1"/>
      <c r="G24" s="5" t="s">
        <v>318</v>
      </c>
      <c r="H24" s="4" t="s">
        <v>322</v>
      </c>
      <c r="I24" s="4" t="s">
        <v>48</v>
      </c>
      <c r="J24" s="4" t="s">
        <v>79</v>
      </c>
      <c r="K24" s="5" t="s">
        <v>397</v>
      </c>
      <c r="L24" s="6">
        <v>1718</v>
      </c>
      <c r="M24" s="5" t="s">
        <v>398</v>
      </c>
      <c r="N24" s="1"/>
      <c r="O24" s="5" t="s">
        <v>399</v>
      </c>
      <c r="P24" s="4" t="s">
        <v>400</v>
      </c>
    </row>
    <row r="25" spans="1:16" ht="15.5" x14ac:dyDescent="0.35">
      <c r="A25" s="4" t="s">
        <v>167</v>
      </c>
      <c r="B25" s="4" t="s">
        <v>52</v>
      </c>
      <c r="C25" s="5" t="s">
        <v>323</v>
      </c>
      <c r="D25" s="5" t="s">
        <v>279</v>
      </c>
      <c r="E25" s="6">
        <v>1102</v>
      </c>
      <c r="F25" s="1"/>
      <c r="G25" s="5" t="s">
        <v>324</v>
      </c>
      <c r="H25" s="4" t="s">
        <v>325</v>
      </c>
      <c r="I25" s="4" t="s">
        <v>167</v>
      </c>
      <c r="J25" s="4" t="s">
        <v>80</v>
      </c>
      <c r="K25" s="5" t="s">
        <v>401</v>
      </c>
      <c r="L25" s="5" t="s">
        <v>402</v>
      </c>
      <c r="M25" s="5" t="s">
        <v>403</v>
      </c>
      <c r="N25" s="1"/>
      <c r="O25" s="5" t="s">
        <v>404</v>
      </c>
      <c r="P25" s="4" t="s">
        <v>405</v>
      </c>
    </row>
    <row r="26" spans="1:16" ht="15.5" x14ac:dyDescent="0.35">
      <c r="A26" s="4" t="s">
        <v>172</v>
      </c>
      <c r="B26" s="4" t="s">
        <v>53</v>
      </c>
      <c r="C26" s="5" t="s">
        <v>326</v>
      </c>
      <c r="D26" s="5" t="s">
        <v>327</v>
      </c>
      <c r="E26" s="6">
        <v>1272</v>
      </c>
      <c r="F26" s="1"/>
      <c r="G26" s="5" t="s">
        <v>107</v>
      </c>
      <c r="H26" s="4" t="s">
        <v>328</v>
      </c>
      <c r="I26" s="4" t="s">
        <v>172</v>
      </c>
      <c r="J26" s="4" t="s">
        <v>81</v>
      </c>
      <c r="K26" s="5" t="s">
        <v>406</v>
      </c>
      <c r="L26" s="5" t="s">
        <v>407</v>
      </c>
      <c r="M26" s="5" t="s">
        <v>408</v>
      </c>
      <c r="N26" s="1"/>
      <c r="O26" s="5" t="s">
        <v>409</v>
      </c>
      <c r="P26" s="4" t="s">
        <v>410</v>
      </c>
    </row>
    <row r="27" spans="1:16" x14ac:dyDescent="0.35">
      <c r="A27" t="s">
        <v>85</v>
      </c>
      <c r="B27">
        <v>5.3862787594316606</v>
      </c>
      <c r="J27" t="s">
        <v>85</v>
      </c>
      <c r="K27">
        <v>6.512106268597563</v>
      </c>
    </row>
    <row r="28" spans="1:16" x14ac:dyDescent="0.35">
      <c r="A28" t="s">
        <v>86</v>
      </c>
      <c r="B28">
        <v>1</v>
      </c>
      <c r="J28" t="s">
        <v>86</v>
      </c>
      <c r="K28">
        <v>1</v>
      </c>
    </row>
    <row r="29" spans="1:16" x14ac:dyDescent="0.35">
      <c r="A29" t="s">
        <v>87</v>
      </c>
      <c r="B29">
        <v>0</v>
      </c>
      <c r="J29" t="s">
        <v>87</v>
      </c>
      <c r="K29">
        <v>0</v>
      </c>
    </row>
    <row r="30" spans="1:16" x14ac:dyDescent="0.35">
      <c r="A30" t="s">
        <v>88</v>
      </c>
      <c r="B30">
        <v>0.29412034856202662</v>
      </c>
      <c r="J30" t="s">
        <v>88</v>
      </c>
      <c r="K30">
        <v>0.36426719360861959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9E91-8639-420E-9706-59936370CABC}">
  <dimension ref="A1:P30"/>
  <sheetViews>
    <sheetView topLeftCell="A12" workbookViewId="0">
      <selection activeCell="J27" sqref="J27:K30"/>
    </sheetView>
  </sheetViews>
  <sheetFormatPr baseColWidth="10" defaultColWidth="35.26953125" defaultRowHeight="14.5" x14ac:dyDescent="0.35"/>
  <cols>
    <col min="1" max="1" width="11" bestFit="1" customWidth="1"/>
    <col min="2" max="2" width="18.7265625" bestFit="1" customWidth="1"/>
    <col min="3" max="3" width="11.1796875" bestFit="1" customWidth="1"/>
    <col min="4" max="4" width="5.7265625" bestFit="1" customWidth="1"/>
    <col min="5" max="5" width="6.453125" bestFit="1" customWidth="1"/>
    <col min="6" max="6" width="4.08984375" bestFit="1" customWidth="1"/>
    <col min="7" max="7" width="5.7265625" bestFit="1" customWidth="1"/>
    <col min="8" max="8" width="13.90625" bestFit="1" customWidth="1"/>
    <col min="9" max="9" width="11" bestFit="1" customWidth="1"/>
    <col min="10" max="10" width="18.453125" bestFit="1" customWidth="1"/>
    <col min="11" max="11" width="11.1796875" bestFit="1" customWidth="1"/>
    <col min="12" max="12" width="5.7265625" bestFit="1" customWidth="1"/>
    <col min="13" max="13" width="6.453125" bestFit="1" customWidth="1"/>
    <col min="14" max="14" width="4.08984375" bestFit="1" customWidth="1"/>
    <col min="15" max="15" width="5.7265625" bestFit="1" customWidth="1"/>
    <col min="16" max="16" width="13.90625" bestFit="1" customWidth="1"/>
  </cols>
  <sheetData>
    <row r="1" spans="1:16" ht="15.5" x14ac:dyDescent="0.35">
      <c r="A1" s="56" t="s">
        <v>0</v>
      </c>
      <c r="B1" s="56"/>
      <c r="C1" s="56"/>
      <c r="D1" s="56"/>
      <c r="E1" s="56"/>
      <c r="F1" s="56"/>
      <c r="G1" s="56"/>
      <c r="H1" s="56"/>
      <c r="I1" s="56" t="s">
        <v>0</v>
      </c>
      <c r="J1" s="56"/>
      <c r="K1" s="56"/>
      <c r="L1" s="56"/>
      <c r="M1" s="56"/>
      <c r="N1" s="56"/>
      <c r="O1" s="56"/>
      <c r="P1" s="56"/>
    </row>
    <row r="2" spans="1:16" ht="15" x14ac:dyDescent="0.35">
      <c r="A2" s="1"/>
      <c r="B2" s="1"/>
      <c r="C2" s="57" t="s">
        <v>1</v>
      </c>
      <c r="D2" s="57"/>
      <c r="E2" s="57"/>
      <c r="F2" s="57"/>
      <c r="G2" s="57"/>
      <c r="H2" s="57"/>
      <c r="I2" s="1"/>
      <c r="J2" s="1"/>
      <c r="K2" s="57" t="s">
        <v>1</v>
      </c>
      <c r="L2" s="57"/>
      <c r="M2" s="57"/>
      <c r="N2" s="57"/>
      <c r="O2" s="57"/>
      <c r="P2" s="57"/>
    </row>
    <row r="3" spans="1:16" ht="15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x14ac:dyDescent="0.35">
      <c r="A4" s="4" t="s">
        <v>10</v>
      </c>
      <c r="B4" s="4" t="s">
        <v>11</v>
      </c>
      <c r="C4" s="5" t="s">
        <v>411</v>
      </c>
      <c r="D4" s="5" t="s">
        <v>255</v>
      </c>
      <c r="E4" s="6">
        <v>5013</v>
      </c>
      <c r="F4" s="4" t="s">
        <v>13</v>
      </c>
      <c r="G4" s="5" t="s">
        <v>14</v>
      </c>
      <c r="H4" s="4" t="s">
        <v>412</v>
      </c>
      <c r="I4" s="4" t="s">
        <v>10</v>
      </c>
      <c r="J4" s="4" t="s">
        <v>59</v>
      </c>
      <c r="K4" s="5" t="s">
        <v>383</v>
      </c>
      <c r="L4" s="5" t="s">
        <v>35</v>
      </c>
      <c r="M4" s="6">
        <v>3354</v>
      </c>
      <c r="N4" s="4" t="s">
        <v>13</v>
      </c>
      <c r="O4" s="5" t="s">
        <v>345</v>
      </c>
      <c r="P4" s="4" t="s">
        <v>485</v>
      </c>
    </row>
    <row r="5" spans="1:16" ht="15.5" x14ac:dyDescent="0.35">
      <c r="A5" s="4" t="s">
        <v>15</v>
      </c>
      <c r="B5" s="4" t="s">
        <v>11</v>
      </c>
      <c r="C5" s="5" t="s">
        <v>107</v>
      </c>
      <c r="D5" s="5" t="s">
        <v>413</v>
      </c>
      <c r="E5" s="6">
        <v>3219</v>
      </c>
      <c r="F5" s="4" t="s">
        <v>32</v>
      </c>
      <c r="G5" s="5" t="s">
        <v>345</v>
      </c>
      <c r="H5" s="4" t="s">
        <v>414</v>
      </c>
      <c r="I5" s="4" t="s">
        <v>15</v>
      </c>
      <c r="J5" s="4" t="s">
        <v>59</v>
      </c>
      <c r="K5" s="5" t="s">
        <v>106</v>
      </c>
      <c r="L5" s="5" t="s">
        <v>30</v>
      </c>
      <c r="M5" s="5" t="s">
        <v>486</v>
      </c>
      <c r="N5" s="1"/>
      <c r="O5" s="5" t="s">
        <v>487</v>
      </c>
      <c r="P5" s="4" t="s">
        <v>488</v>
      </c>
    </row>
    <row r="6" spans="1:16" ht="15.5" x14ac:dyDescent="0.35">
      <c r="A6" s="4" t="s">
        <v>16</v>
      </c>
      <c r="B6" s="4" t="s">
        <v>11</v>
      </c>
      <c r="C6" s="5" t="s">
        <v>415</v>
      </c>
      <c r="D6" s="5" t="s">
        <v>103</v>
      </c>
      <c r="E6" s="6">
        <v>3815</v>
      </c>
      <c r="F6" s="4" t="s">
        <v>13</v>
      </c>
      <c r="G6" s="5" t="s">
        <v>14</v>
      </c>
      <c r="H6" s="4" t="s">
        <v>416</v>
      </c>
      <c r="I6" s="4" t="s">
        <v>16</v>
      </c>
      <c r="J6" s="4" t="s">
        <v>59</v>
      </c>
      <c r="K6" s="5" t="s">
        <v>489</v>
      </c>
      <c r="L6" s="5" t="s">
        <v>255</v>
      </c>
      <c r="M6" s="5" t="s">
        <v>490</v>
      </c>
      <c r="N6" s="1"/>
      <c r="O6" s="5" t="s">
        <v>443</v>
      </c>
      <c r="P6" s="4" t="s">
        <v>491</v>
      </c>
    </row>
    <row r="7" spans="1:16" ht="15.5" x14ac:dyDescent="0.35">
      <c r="A7" s="4" t="s">
        <v>18</v>
      </c>
      <c r="B7" s="4" t="s">
        <v>11</v>
      </c>
      <c r="C7" s="5" t="s">
        <v>417</v>
      </c>
      <c r="D7" s="5" t="s">
        <v>418</v>
      </c>
      <c r="E7" s="5" t="s">
        <v>419</v>
      </c>
      <c r="F7" s="1"/>
      <c r="G7" s="5" t="s">
        <v>420</v>
      </c>
      <c r="H7" s="4" t="s">
        <v>421</v>
      </c>
      <c r="I7" s="4" t="s">
        <v>18</v>
      </c>
      <c r="J7" s="4" t="s">
        <v>59</v>
      </c>
      <c r="K7" s="5" t="s">
        <v>492</v>
      </c>
      <c r="L7" s="5" t="s">
        <v>250</v>
      </c>
      <c r="M7" s="6">
        <v>-1205</v>
      </c>
      <c r="N7" s="1"/>
      <c r="O7" s="5" t="s">
        <v>493</v>
      </c>
      <c r="P7" s="4" t="s">
        <v>494</v>
      </c>
    </row>
    <row r="8" spans="1:16" ht="15.5" x14ac:dyDescent="0.35">
      <c r="A8" s="4" t="s">
        <v>23</v>
      </c>
      <c r="B8" s="4" t="s">
        <v>11</v>
      </c>
      <c r="C8" s="5" t="s">
        <v>71</v>
      </c>
      <c r="D8" s="5" t="s">
        <v>69</v>
      </c>
      <c r="E8" s="6">
        <v>1709</v>
      </c>
      <c r="F8" s="1"/>
      <c r="G8" s="5" t="s">
        <v>92</v>
      </c>
      <c r="H8" s="4" t="s">
        <v>422</v>
      </c>
      <c r="I8" s="4" t="s">
        <v>23</v>
      </c>
      <c r="J8" s="4" t="s">
        <v>59</v>
      </c>
      <c r="K8" s="5" t="s">
        <v>291</v>
      </c>
      <c r="L8" s="5" t="s">
        <v>342</v>
      </c>
      <c r="M8" s="5" t="s">
        <v>479</v>
      </c>
      <c r="N8" s="1"/>
      <c r="O8" s="5" t="s">
        <v>495</v>
      </c>
      <c r="P8" s="4" t="s">
        <v>496</v>
      </c>
    </row>
    <row r="9" spans="1:16" ht="15.5" x14ac:dyDescent="0.35">
      <c r="A9" s="4" t="s">
        <v>26</v>
      </c>
      <c r="B9" s="4" t="s">
        <v>11</v>
      </c>
      <c r="C9" s="5" t="s">
        <v>423</v>
      </c>
      <c r="D9" s="5" t="s">
        <v>418</v>
      </c>
      <c r="E9" s="6">
        <v>1493</v>
      </c>
      <c r="F9" s="1"/>
      <c r="G9" s="5" t="s">
        <v>424</v>
      </c>
      <c r="H9" s="4" t="s">
        <v>425</v>
      </c>
      <c r="I9" s="4" t="s">
        <v>26</v>
      </c>
      <c r="J9" s="4" t="s">
        <v>59</v>
      </c>
      <c r="K9" s="5" t="s">
        <v>362</v>
      </c>
      <c r="L9" s="5" t="s">
        <v>338</v>
      </c>
      <c r="M9" s="6">
        <v>3102</v>
      </c>
      <c r="N9" s="4" t="s">
        <v>32</v>
      </c>
      <c r="O9" s="5" t="s">
        <v>148</v>
      </c>
      <c r="P9" s="4" t="s">
        <v>497</v>
      </c>
    </row>
    <row r="10" spans="1:16" ht="15.5" x14ac:dyDescent="0.35">
      <c r="A10" s="4" t="s">
        <v>10</v>
      </c>
      <c r="B10" s="4" t="s">
        <v>11</v>
      </c>
      <c r="C10" s="5" t="s">
        <v>161</v>
      </c>
      <c r="D10" s="5" t="s">
        <v>169</v>
      </c>
      <c r="E10" s="5" t="s">
        <v>426</v>
      </c>
      <c r="F10" s="1"/>
      <c r="G10" s="5" t="s">
        <v>427</v>
      </c>
      <c r="H10" s="4" t="s">
        <v>428</v>
      </c>
      <c r="I10" s="4" t="s">
        <v>10</v>
      </c>
      <c r="J10" s="4" t="s">
        <v>59</v>
      </c>
      <c r="K10" s="5" t="s">
        <v>498</v>
      </c>
      <c r="L10" s="5" t="s">
        <v>499</v>
      </c>
      <c r="M10" s="5" t="s">
        <v>500</v>
      </c>
      <c r="N10" s="1"/>
      <c r="O10" s="5" t="s">
        <v>501</v>
      </c>
      <c r="P10" s="4" t="s">
        <v>502</v>
      </c>
    </row>
    <row r="11" spans="1:16" ht="15.5" x14ac:dyDescent="0.35">
      <c r="A11" s="4" t="s">
        <v>15</v>
      </c>
      <c r="B11" s="4" t="s">
        <v>11</v>
      </c>
      <c r="C11" s="5" t="s">
        <v>371</v>
      </c>
      <c r="D11" s="5" t="s">
        <v>429</v>
      </c>
      <c r="E11" s="6">
        <v>2549</v>
      </c>
      <c r="F11" s="4" t="s">
        <v>19</v>
      </c>
      <c r="G11" s="5" t="s">
        <v>430</v>
      </c>
      <c r="H11" s="4" t="s">
        <v>431</v>
      </c>
      <c r="I11" s="4" t="s">
        <v>15</v>
      </c>
      <c r="J11" s="4" t="s">
        <v>59</v>
      </c>
      <c r="K11" s="5" t="s">
        <v>503</v>
      </c>
      <c r="L11" s="5" t="s">
        <v>257</v>
      </c>
      <c r="M11" s="5" t="s">
        <v>378</v>
      </c>
      <c r="N11" s="1"/>
      <c r="O11" s="5" t="s">
        <v>504</v>
      </c>
      <c r="P11" s="4" t="s">
        <v>505</v>
      </c>
    </row>
    <row r="12" spans="1:16" ht="15.5" x14ac:dyDescent="0.35">
      <c r="A12" s="4" t="s">
        <v>16</v>
      </c>
      <c r="B12" s="4" t="s">
        <v>11</v>
      </c>
      <c r="C12" s="5" t="s">
        <v>170</v>
      </c>
      <c r="D12" s="5" t="s">
        <v>432</v>
      </c>
      <c r="E12" s="6">
        <v>2496</v>
      </c>
      <c r="F12" s="4" t="s">
        <v>19</v>
      </c>
      <c r="G12" s="5" t="s">
        <v>433</v>
      </c>
      <c r="H12" s="4" t="s">
        <v>434</v>
      </c>
      <c r="I12" s="4" t="s">
        <v>16</v>
      </c>
      <c r="J12" s="4" t="s">
        <v>59</v>
      </c>
      <c r="K12" s="5" t="s">
        <v>506</v>
      </c>
      <c r="L12" s="5" t="s">
        <v>507</v>
      </c>
      <c r="M12" s="5" t="s">
        <v>508</v>
      </c>
      <c r="N12" s="1"/>
      <c r="O12" s="5" t="s">
        <v>509</v>
      </c>
      <c r="P12" s="4" t="s">
        <v>510</v>
      </c>
    </row>
    <row r="13" spans="1:16" ht="15.5" x14ac:dyDescent="0.35">
      <c r="A13" s="4" t="s">
        <v>98</v>
      </c>
      <c r="B13" s="4" t="s">
        <v>11</v>
      </c>
      <c r="C13" s="5" t="s">
        <v>435</v>
      </c>
      <c r="D13" s="5" t="s">
        <v>436</v>
      </c>
      <c r="E13" s="6">
        <v>-1570</v>
      </c>
      <c r="F13" s="1"/>
      <c r="G13" s="5" t="s">
        <v>437</v>
      </c>
      <c r="H13" s="4" t="s">
        <v>438</v>
      </c>
      <c r="I13" s="4" t="s">
        <v>98</v>
      </c>
      <c r="J13" s="4" t="s">
        <v>59</v>
      </c>
      <c r="K13" s="5" t="s">
        <v>511</v>
      </c>
      <c r="L13" s="5" t="s">
        <v>512</v>
      </c>
      <c r="M13" s="5" t="s">
        <v>513</v>
      </c>
      <c r="N13" s="1"/>
      <c r="O13" s="5" t="s">
        <v>323</v>
      </c>
      <c r="P13" s="4" t="s">
        <v>514</v>
      </c>
    </row>
    <row r="14" spans="1:16" ht="15.5" x14ac:dyDescent="0.35">
      <c r="A14" s="4" t="s">
        <v>34</v>
      </c>
      <c r="B14" s="4" t="s">
        <v>11</v>
      </c>
      <c r="C14" s="5" t="s">
        <v>372</v>
      </c>
      <c r="D14" s="5" t="s">
        <v>439</v>
      </c>
      <c r="E14" s="5" t="s">
        <v>107</v>
      </c>
      <c r="F14" s="1"/>
      <c r="G14" s="5" t="s">
        <v>440</v>
      </c>
      <c r="H14" s="4" t="s">
        <v>441</v>
      </c>
      <c r="I14" s="4" t="s">
        <v>34</v>
      </c>
      <c r="J14" s="4" t="s">
        <v>59</v>
      </c>
      <c r="K14" s="5" t="s">
        <v>515</v>
      </c>
      <c r="L14" s="5" t="s">
        <v>516</v>
      </c>
      <c r="M14" s="5" t="s">
        <v>517</v>
      </c>
      <c r="N14" s="1"/>
      <c r="O14" s="5" t="s">
        <v>518</v>
      </c>
      <c r="P14" s="4" t="s">
        <v>519</v>
      </c>
    </row>
    <row r="15" spans="1:16" ht="15.5" x14ac:dyDescent="0.35">
      <c r="A15" s="4" t="s">
        <v>98</v>
      </c>
      <c r="B15" s="4" t="s">
        <v>10</v>
      </c>
      <c r="C15" s="5" t="s">
        <v>442</v>
      </c>
      <c r="D15" s="5" t="s">
        <v>443</v>
      </c>
      <c r="E15" s="5" t="s">
        <v>444</v>
      </c>
      <c r="F15" s="1"/>
      <c r="G15" s="5" t="s">
        <v>445</v>
      </c>
      <c r="H15" s="4" t="s">
        <v>446</v>
      </c>
      <c r="I15" s="4" t="s">
        <v>98</v>
      </c>
      <c r="J15" s="4" t="s">
        <v>10</v>
      </c>
      <c r="K15" s="5" t="s">
        <v>332</v>
      </c>
      <c r="L15" s="5" t="s">
        <v>520</v>
      </c>
      <c r="M15" s="5" t="s">
        <v>521</v>
      </c>
      <c r="N15" s="1"/>
      <c r="O15" s="5" t="s">
        <v>522</v>
      </c>
      <c r="P15" s="4" t="s">
        <v>523</v>
      </c>
    </row>
    <row r="16" spans="1:16" ht="15.5" x14ac:dyDescent="0.35">
      <c r="A16" s="4" t="s">
        <v>98</v>
      </c>
      <c r="B16" s="4" t="s">
        <v>15</v>
      </c>
      <c r="C16" s="5" t="s">
        <v>447</v>
      </c>
      <c r="D16" s="5" t="s">
        <v>448</v>
      </c>
      <c r="E16" s="6">
        <v>-4680</v>
      </c>
      <c r="F16" s="4" t="s">
        <v>13</v>
      </c>
      <c r="G16" s="5" t="s">
        <v>14</v>
      </c>
      <c r="H16" s="4" t="s">
        <v>449</v>
      </c>
      <c r="I16" s="4" t="s">
        <v>98</v>
      </c>
      <c r="J16" s="4" t="s">
        <v>15</v>
      </c>
      <c r="K16" s="5" t="s">
        <v>447</v>
      </c>
      <c r="L16" s="5" t="s">
        <v>524</v>
      </c>
      <c r="M16" s="6">
        <v>-4685</v>
      </c>
      <c r="N16" s="4" t="s">
        <v>13</v>
      </c>
      <c r="O16" s="5" t="s">
        <v>14</v>
      </c>
      <c r="P16" s="4" t="s">
        <v>525</v>
      </c>
    </row>
    <row r="17" spans="1:16" ht="15.5" x14ac:dyDescent="0.35">
      <c r="A17" s="4" t="s">
        <v>34</v>
      </c>
      <c r="B17" s="4" t="s">
        <v>15</v>
      </c>
      <c r="C17" s="5" t="s">
        <v>450</v>
      </c>
      <c r="D17" s="5" t="s">
        <v>436</v>
      </c>
      <c r="E17" s="6">
        <v>-1134</v>
      </c>
      <c r="F17" s="1"/>
      <c r="G17" s="5" t="s">
        <v>451</v>
      </c>
      <c r="H17" s="4" t="s">
        <v>452</v>
      </c>
      <c r="I17" s="4" t="s">
        <v>34</v>
      </c>
      <c r="J17" s="4" t="s">
        <v>15</v>
      </c>
      <c r="K17" s="5" t="s">
        <v>526</v>
      </c>
      <c r="L17" s="5" t="s">
        <v>436</v>
      </c>
      <c r="M17" s="6">
        <v>-1159</v>
      </c>
      <c r="N17" s="1"/>
      <c r="O17" s="5" t="s">
        <v>527</v>
      </c>
      <c r="P17" s="4" t="s">
        <v>528</v>
      </c>
    </row>
    <row r="18" spans="1:16" ht="15.5" x14ac:dyDescent="0.35">
      <c r="A18" s="4" t="s">
        <v>34</v>
      </c>
      <c r="B18" s="4" t="s">
        <v>16</v>
      </c>
      <c r="C18" s="5" t="s">
        <v>453</v>
      </c>
      <c r="D18" s="5" t="s">
        <v>238</v>
      </c>
      <c r="E18" s="5" t="s">
        <v>454</v>
      </c>
      <c r="F18" s="1"/>
      <c r="G18" s="5" t="s">
        <v>297</v>
      </c>
      <c r="H18" s="4" t="s">
        <v>455</v>
      </c>
      <c r="I18" s="4" t="s">
        <v>34</v>
      </c>
      <c r="J18" s="4" t="s">
        <v>16</v>
      </c>
      <c r="K18" s="5" t="s">
        <v>453</v>
      </c>
      <c r="L18" s="5" t="s">
        <v>529</v>
      </c>
      <c r="M18" s="5" t="s">
        <v>469</v>
      </c>
      <c r="N18" s="1"/>
      <c r="O18" s="5" t="s">
        <v>530</v>
      </c>
      <c r="P18" s="4" t="s">
        <v>531</v>
      </c>
    </row>
    <row r="19" spans="1:16" ht="15.5" x14ac:dyDescent="0.35">
      <c r="A19" s="4" t="s">
        <v>38</v>
      </c>
      <c r="B19" s="4" t="s">
        <v>39</v>
      </c>
      <c r="C19" s="5" t="s">
        <v>456</v>
      </c>
      <c r="D19" s="5" t="s">
        <v>457</v>
      </c>
      <c r="E19" s="5" t="s">
        <v>458</v>
      </c>
      <c r="F19" s="1"/>
      <c r="G19" s="5" t="s">
        <v>459</v>
      </c>
      <c r="H19" s="4" t="s">
        <v>460</v>
      </c>
      <c r="I19" s="4" t="s">
        <v>38</v>
      </c>
      <c r="J19" s="4" t="s">
        <v>72</v>
      </c>
      <c r="K19" s="5" t="s">
        <v>532</v>
      </c>
      <c r="L19" s="5" t="s">
        <v>242</v>
      </c>
      <c r="M19" s="5" t="s">
        <v>533</v>
      </c>
      <c r="N19" s="1"/>
      <c r="O19" s="5" t="s">
        <v>445</v>
      </c>
      <c r="P19" s="4" t="s">
        <v>534</v>
      </c>
    </row>
    <row r="20" spans="1:16" ht="15.5" x14ac:dyDescent="0.35">
      <c r="A20" s="4" t="s">
        <v>40</v>
      </c>
      <c r="B20" s="4" t="s">
        <v>41</v>
      </c>
      <c r="C20" s="5" t="s">
        <v>461</v>
      </c>
      <c r="D20" s="5" t="s">
        <v>462</v>
      </c>
      <c r="E20" s="6">
        <v>-2582</v>
      </c>
      <c r="F20" s="4" t="s">
        <v>32</v>
      </c>
      <c r="G20" s="5" t="s">
        <v>463</v>
      </c>
      <c r="H20" s="4" t="s">
        <v>464</v>
      </c>
      <c r="I20" s="4" t="s">
        <v>40</v>
      </c>
      <c r="J20" s="4" t="s">
        <v>74</v>
      </c>
      <c r="K20" s="5" t="s">
        <v>535</v>
      </c>
      <c r="L20" s="5" t="s">
        <v>60</v>
      </c>
      <c r="M20" s="5" t="s">
        <v>536</v>
      </c>
      <c r="N20" s="1"/>
      <c r="O20" s="5" t="s">
        <v>537</v>
      </c>
      <c r="P20" s="4" t="s">
        <v>538</v>
      </c>
    </row>
    <row r="21" spans="1:16" ht="15.5" x14ac:dyDescent="0.35">
      <c r="A21" s="4" t="s">
        <v>150</v>
      </c>
      <c r="B21" s="4" t="s">
        <v>43</v>
      </c>
      <c r="C21" s="5" t="s">
        <v>249</v>
      </c>
      <c r="D21" s="5" t="s">
        <v>372</v>
      </c>
      <c r="E21" s="6">
        <v>-1066</v>
      </c>
      <c r="F21" s="1"/>
      <c r="G21" s="5" t="s">
        <v>465</v>
      </c>
      <c r="H21" s="4" t="s">
        <v>466</v>
      </c>
      <c r="I21" s="4" t="s">
        <v>150</v>
      </c>
      <c r="J21" s="4" t="s">
        <v>75</v>
      </c>
      <c r="K21" s="5" t="s">
        <v>539</v>
      </c>
      <c r="L21" s="5" t="s">
        <v>42</v>
      </c>
      <c r="M21" s="5" t="s">
        <v>540</v>
      </c>
      <c r="N21" s="1"/>
      <c r="O21" s="5" t="s">
        <v>182</v>
      </c>
      <c r="P21" s="4" t="s">
        <v>541</v>
      </c>
    </row>
    <row r="22" spans="1:16" ht="15.5" x14ac:dyDescent="0.35">
      <c r="A22" s="4" t="s">
        <v>155</v>
      </c>
      <c r="B22" s="4" t="s">
        <v>44</v>
      </c>
      <c r="C22" s="5" t="s">
        <v>467</v>
      </c>
      <c r="D22" s="5" t="s">
        <v>468</v>
      </c>
      <c r="E22" s="5" t="s">
        <v>469</v>
      </c>
      <c r="F22" s="1"/>
      <c r="G22" s="5" t="s">
        <v>297</v>
      </c>
      <c r="H22" s="4" t="s">
        <v>470</v>
      </c>
      <c r="I22" s="4" t="s">
        <v>155</v>
      </c>
      <c r="J22" s="4" t="s">
        <v>76</v>
      </c>
      <c r="K22" s="5" t="s">
        <v>388</v>
      </c>
      <c r="L22" s="5" t="s">
        <v>463</v>
      </c>
      <c r="M22" s="5" t="s">
        <v>352</v>
      </c>
      <c r="N22" s="1"/>
      <c r="O22" s="5" t="s">
        <v>353</v>
      </c>
      <c r="P22" s="4" t="s">
        <v>542</v>
      </c>
    </row>
    <row r="23" spans="1:16" ht="15.5" x14ac:dyDescent="0.35">
      <c r="A23" s="4" t="s">
        <v>46</v>
      </c>
      <c r="B23" s="4" t="s">
        <v>47</v>
      </c>
      <c r="C23" s="5" t="s">
        <v>471</v>
      </c>
      <c r="D23" s="5" t="s">
        <v>472</v>
      </c>
      <c r="E23" s="6">
        <v>-1401</v>
      </c>
      <c r="F23" s="1"/>
      <c r="G23" s="5" t="s">
        <v>178</v>
      </c>
      <c r="H23" s="4" t="s">
        <v>473</v>
      </c>
      <c r="I23" s="4" t="s">
        <v>46</v>
      </c>
      <c r="J23" s="4" t="s">
        <v>78</v>
      </c>
      <c r="K23" s="5" t="s">
        <v>543</v>
      </c>
      <c r="L23" s="5" t="s">
        <v>544</v>
      </c>
      <c r="M23" s="5" t="s">
        <v>545</v>
      </c>
      <c r="N23" s="1"/>
      <c r="O23" s="5" t="s">
        <v>546</v>
      </c>
      <c r="P23" s="4" t="s">
        <v>547</v>
      </c>
    </row>
    <row r="24" spans="1:16" ht="15.5" x14ac:dyDescent="0.35">
      <c r="A24" s="4" t="s">
        <v>48</v>
      </c>
      <c r="B24" s="4" t="s">
        <v>49</v>
      </c>
      <c r="C24" s="5" t="s">
        <v>474</v>
      </c>
      <c r="D24" s="5" t="s">
        <v>448</v>
      </c>
      <c r="E24" s="6">
        <v>-2540</v>
      </c>
      <c r="F24" s="4" t="s">
        <v>19</v>
      </c>
      <c r="G24" s="5" t="s">
        <v>430</v>
      </c>
      <c r="H24" s="4" t="s">
        <v>475</v>
      </c>
      <c r="I24" s="4" t="s">
        <v>48</v>
      </c>
      <c r="J24" s="4" t="s">
        <v>79</v>
      </c>
      <c r="K24" s="5" t="s">
        <v>548</v>
      </c>
      <c r="L24" s="5" t="s">
        <v>549</v>
      </c>
      <c r="M24" s="5" t="s">
        <v>550</v>
      </c>
      <c r="N24" s="1"/>
      <c r="O24" s="5" t="s">
        <v>551</v>
      </c>
      <c r="P24" s="4" t="s">
        <v>552</v>
      </c>
    </row>
    <row r="25" spans="1:16" ht="15.5" x14ac:dyDescent="0.35">
      <c r="A25" s="4" t="s">
        <v>167</v>
      </c>
      <c r="B25" s="4" t="s">
        <v>52</v>
      </c>
      <c r="C25" s="5" t="s">
        <v>476</v>
      </c>
      <c r="D25" s="5" t="s">
        <v>477</v>
      </c>
      <c r="E25" s="5" t="s">
        <v>478</v>
      </c>
      <c r="F25" s="1"/>
      <c r="G25" s="5" t="s">
        <v>479</v>
      </c>
      <c r="H25" s="4" t="s">
        <v>480</v>
      </c>
      <c r="I25" s="4" t="s">
        <v>167</v>
      </c>
      <c r="J25" s="4" t="s">
        <v>80</v>
      </c>
      <c r="K25" s="5" t="s">
        <v>553</v>
      </c>
      <c r="L25" s="5" t="s">
        <v>554</v>
      </c>
      <c r="M25" s="5" t="s">
        <v>555</v>
      </c>
      <c r="N25" s="1"/>
      <c r="O25" s="5" t="s">
        <v>556</v>
      </c>
      <c r="P25" s="4" t="s">
        <v>557</v>
      </c>
    </row>
    <row r="26" spans="1:16" ht="15.5" x14ac:dyDescent="0.35">
      <c r="A26" s="4" t="s">
        <v>172</v>
      </c>
      <c r="B26" s="4" t="s">
        <v>53</v>
      </c>
      <c r="C26" s="5" t="s">
        <v>481</v>
      </c>
      <c r="D26" s="5" t="s">
        <v>482</v>
      </c>
      <c r="E26" s="5" t="s">
        <v>108</v>
      </c>
      <c r="F26" s="1"/>
      <c r="G26" s="5" t="s">
        <v>483</v>
      </c>
      <c r="H26" s="4" t="s">
        <v>484</v>
      </c>
      <c r="I26" s="4" t="s">
        <v>172</v>
      </c>
      <c r="J26" s="4" t="s">
        <v>81</v>
      </c>
      <c r="K26" s="5" t="s">
        <v>558</v>
      </c>
      <c r="L26" s="5" t="s">
        <v>516</v>
      </c>
      <c r="M26" s="5" t="s">
        <v>559</v>
      </c>
      <c r="N26" s="1"/>
      <c r="O26" s="5" t="s">
        <v>333</v>
      </c>
      <c r="P26" s="4" t="s">
        <v>560</v>
      </c>
    </row>
    <row r="27" spans="1:16" x14ac:dyDescent="0.35">
      <c r="A27" t="s">
        <v>85</v>
      </c>
      <c r="B27">
        <v>0</v>
      </c>
      <c r="J27" t="s">
        <v>85</v>
      </c>
      <c r="K27">
        <v>0</v>
      </c>
    </row>
    <row r="28" spans="1:16" x14ac:dyDescent="0.35">
      <c r="A28" t="s">
        <v>86</v>
      </c>
      <c r="B28">
        <v>1</v>
      </c>
      <c r="J28" t="s">
        <v>86</v>
      </c>
      <c r="K28">
        <v>1</v>
      </c>
    </row>
    <row r="29" spans="1:16" x14ac:dyDescent="0.35">
      <c r="A29" t="s">
        <v>87</v>
      </c>
      <c r="B29">
        <v>0</v>
      </c>
      <c r="J29" t="s">
        <v>87</v>
      </c>
      <c r="K29">
        <v>0</v>
      </c>
    </row>
    <row r="30" spans="1:16" x14ac:dyDescent="0.35">
      <c r="A30" t="s">
        <v>88</v>
      </c>
      <c r="B30">
        <v>0.30260342583412952</v>
      </c>
      <c r="J30" t="s">
        <v>88</v>
      </c>
      <c r="K30">
        <v>0.29025241798122758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7039-B944-43C2-BDCC-58966895E6E9}">
  <dimension ref="A1:P30"/>
  <sheetViews>
    <sheetView topLeftCell="A15" workbookViewId="0">
      <selection activeCell="J27" sqref="J27:K30"/>
    </sheetView>
  </sheetViews>
  <sheetFormatPr baseColWidth="10" defaultColWidth="19.453125" defaultRowHeight="14.5" x14ac:dyDescent="0.35"/>
  <cols>
    <col min="1" max="1" width="11" bestFit="1" customWidth="1"/>
    <col min="2" max="2" width="18.7265625" bestFit="1" customWidth="1"/>
    <col min="3" max="3" width="11.1796875" bestFit="1" customWidth="1"/>
    <col min="4" max="4" width="5.7265625" bestFit="1" customWidth="1"/>
    <col min="5" max="5" width="6.453125" bestFit="1" customWidth="1"/>
    <col min="6" max="6" width="4.08984375" bestFit="1" customWidth="1"/>
    <col min="7" max="7" width="5.7265625" bestFit="1" customWidth="1"/>
    <col min="8" max="8" width="13.1796875" bestFit="1" customWidth="1"/>
    <col min="9" max="9" width="11" bestFit="1" customWidth="1"/>
    <col min="10" max="10" width="18.453125" bestFit="1" customWidth="1"/>
    <col min="11" max="11" width="11.1796875" bestFit="1" customWidth="1"/>
    <col min="12" max="12" width="5.7265625" bestFit="1" customWidth="1"/>
    <col min="13" max="13" width="6.453125" bestFit="1" customWidth="1"/>
    <col min="14" max="14" width="4.08984375" bestFit="1" customWidth="1"/>
    <col min="15" max="15" width="5.7265625" bestFit="1" customWidth="1"/>
    <col min="16" max="16" width="13.1796875" bestFit="1" customWidth="1"/>
  </cols>
  <sheetData>
    <row r="1" spans="1:16" ht="15.5" x14ac:dyDescent="0.35">
      <c r="A1" s="56" t="s">
        <v>0</v>
      </c>
      <c r="B1" s="56"/>
      <c r="C1" s="56"/>
      <c r="D1" s="56"/>
      <c r="E1" s="56"/>
      <c r="F1" s="56"/>
      <c r="G1" s="56"/>
      <c r="H1" s="56"/>
      <c r="I1" s="56" t="s">
        <v>0</v>
      </c>
      <c r="J1" s="56"/>
      <c r="K1" s="56"/>
      <c r="L1" s="56"/>
      <c r="M1" s="56"/>
      <c r="N1" s="56"/>
      <c r="O1" s="56"/>
      <c r="P1" s="56"/>
    </row>
    <row r="2" spans="1:16" ht="15" x14ac:dyDescent="0.35">
      <c r="A2" s="1"/>
      <c r="B2" s="1"/>
      <c r="C2" s="57" t="s">
        <v>1</v>
      </c>
      <c r="D2" s="57"/>
      <c r="E2" s="57"/>
      <c r="F2" s="57"/>
      <c r="G2" s="57"/>
      <c r="H2" s="57"/>
      <c r="I2" s="1"/>
      <c r="J2" s="1"/>
      <c r="K2" s="57" t="s">
        <v>1</v>
      </c>
      <c r="L2" s="57"/>
      <c r="M2" s="57"/>
      <c r="N2" s="57"/>
      <c r="O2" s="57"/>
      <c r="P2" s="57"/>
    </row>
    <row r="3" spans="1:16" ht="15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x14ac:dyDescent="0.35">
      <c r="A4" s="4" t="s">
        <v>10</v>
      </c>
      <c r="B4" s="4" t="s">
        <v>11</v>
      </c>
      <c r="C4" s="5" t="s">
        <v>561</v>
      </c>
      <c r="D4" s="5" t="s">
        <v>562</v>
      </c>
      <c r="E4" s="6">
        <v>1704</v>
      </c>
      <c r="F4" s="1"/>
      <c r="G4" s="5" t="s">
        <v>392</v>
      </c>
      <c r="H4" s="4" t="s">
        <v>563</v>
      </c>
      <c r="I4" s="4" t="s">
        <v>10</v>
      </c>
      <c r="J4" s="4" t="s">
        <v>59</v>
      </c>
      <c r="K4" s="5" t="s">
        <v>642</v>
      </c>
      <c r="L4" s="5" t="s">
        <v>437</v>
      </c>
      <c r="M4" s="6">
        <v>-1779</v>
      </c>
      <c r="N4" s="1"/>
      <c r="O4" s="5" t="s">
        <v>96</v>
      </c>
      <c r="P4" s="4" t="s">
        <v>643</v>
      </c>
    </row>
    <row r="5" spans="1:16" ht="15.5" x14ac:dyDescent="0.35">
      <c r="A5" s="4" t="s">
        <v>15</v>
      </c>
      <c r="B5" s="4" t="s">
        <v>11</v>
      </c>
      <c r="C5" s="5" t="s">
        <v>564</v>
      </c>
      <c r="D5" s="5" t="s">
        <v>565</v>
      </c>
      <c r="E5" s="6">
        <v>4279</v>
      </c>
      <c r="F5" s="4" t="s">
        <v>13</v>
      </c>
      <c r="G5" s="5" t="s">
        <v>14</v>
      </c>
      <c r="H5" s="4" t="s">
        <v>566</v>
      </c>
      <c r="I5" s="4" t="s">
        <v>15</v>
      </c>
      <c r="J5" s="4" t="s">
        <v>59</v>
      </c>
      <c r="K5" s="5" t="s">
        <v>644</v>
      </c>
      <c r="L5" s="5" t="s">
        <v>645</v>
      </c>
      <c r="M5" s="6">
        <v>3713</v>
      </c>
      <c r="N5" s="4" t="s">
        <v>13</v>
      </c>
      <c r="O5" s="5" t="s">
        <v>14</v>
      </c>
      <c r="P5" s="4" t="s">
        <v>646</v>
      </c>
    </row>
    <row r="6" spans="1:16" ht="15.5" x14ac:dyDescent="0.35">
      <c r="A6" s="4" t="s">
        <v>16</v>
      </c>
      <c r="B6" s="4" t="s">
        <v>11</v>
      </c>
      <c r="C6" s="5" t="s">
        <v>383</v>
      </c>
      <c r="D6" s="5" t="s">
        <v>567</v>
      </c>
      <c r="E6" s="6">
        <v>2778</v>
      </c>
      <c r="F6" s="4" t="s">
        <v>32</v>
      </c>
      <c r="G6" s="5" t="s">
        <v>45</v>
      </c>
      <c r="H6" s="4" t="s">
        <v>568</v>
      </c>
      <c r="I6" s="4" t="s">
        <v>16</v>
      </c>
      <c r="J6" s="4" t="s">
        <v>59</v>
      </c>
      <c r="K6" s="5" t="s">
        <v>647</v>
      </c>
      <c r="L6" s="5" t="s">
        <v>312</v>
      </c>
      <c r="M6" s="6">
        <v>3410</v>
      </c>
      <c r="N6" s="4" t="s">
        <v>13</v>
      </c>
      <c r="O6" s="5" t="s">
        <v>345</v>
      </c>
      <c r="P6" s="4" t="s">
        <v>648</v>
      </c>
    </row>
    <row r="7" spans="1:16" ht="15.5" x14ac:dyDescent="0.35">
      <c r="A7" s="4" t="s">
        <v>18</v>
      </c>
      <c r="B7" s="4" t="s">
        <v>11</v>
      </c>
      <c r="C7" s="5" t="s">
        <v>569</v>
      </c>
      <c r="D7" s="5" t="s">
        <v>330</v>
      </c>
      <c r="E7" s="6">
        <v>3115</v>
      </c>
      <c r="F7" s="4" t="s">
        <v>32</v>
      </c>
      <c r="G7" s="5" t="s">
        <v>148</v>
      </c>
      <c r="H7" s="4" t="s">
        <v>570</v>
      </c>
      <c r="I7" s="4" t="s">
        <v>18</v>
      </c>
      <c r="J7" s="4" t="s">
        <v>59</v>
      </c>
      <c r="K7" s="5" t="s">
        <v>539</v>
      </c>
      <c r="L7" s="5" t="s">
        <v>577</v>
      </c>
      <c r="M7" s="5" t="s">
        <v>649</v>
      </c>
      <c r="N7" s="1"/>
      <c r="O7" s="5" t="s">
        <v>650</v>
      </c>
      <c r="P7" s="4" t="s">
        <v>651</v>
      </c>
    </row>
    <row r="8" spans="1:16" ht="15.5" x14ac:dyDescent="0.35">
      <c r="A8" s="4" t="s">
        <v>23</v>
      </c>
      <c r="B8" s="4" t="s">
        <v>11</v>
      </c>
      <c r="C8" s="5" t="s">
        <v>571</v>
      </c>
      <c r="D8" s="5" t="s">
        <v>35</v>
      </c>
      <c r="E8" s="6">
        <v>-1951</v>
      </c>
      <c r="F8" s="1"/>
      <c r="G8" s="5" t="s">
        <v>572</v>
      </c>
      <c r="H8" s="4" t="s">
        <v>573</v>
      </c>
      <c r="I8" s="4" t="s">
        <v>23</v>
      </c>
      <c r="J8" s="4" t="s">
        <v>59</v>
      </c>
      <c r="K8" s="5" t="s">
        <v>652</v>
      </c>
      <c r="L8" s="5" t="s">
        <v>567</v>
      </c>
      <c r="M8" s="5" t="s">
        <v>653</v>
      </c>
      <c r="N8" s="1"/>
      <c r="O8" s="5" t="s">
        <v>654</v>
      </c>
      <c r="P8" s="4" t="s">
        <v>655</v>
      </c>
    </row>
    <row r="9" spans="1:16" ht="15.5" x14ac:dyDescent="0.35">
      <c r="A9" s="4" t="s">
        <v>26</v>
      </c>
      <c r="B9" s="4" t="s">
        <v>11</v>
      </c>
      <c r="C9" s="5" t="s">
        <v>139</v>
      </c>
      <c r="D9" s="5" t="s">
        <v>574</v>
      </c>
      <c r="E9" s="6">
        <v>1359</v>
      </c>
      <c r="F9" s="1"/>
      <c r="G9" s="5" t="s">
        <v>575</v>
      </c>
      <c r="H9" s="4" t="s">
        <v>576</v>
      </c>
      <c r="I9" s="4" t="s">
        <v>26</v>
      </c>
      <c r="J9" s="4" t="s">
        <v>59</v>
      </c>
      <c r="K9" s="5" t="s">
        <v>457</v>
      </c>
      <c r="L9" s="5" t="s">
        <v>71</v>
      </c>
      <c r="M9" s="6">
        <v>1640</v>
      </c>
      <c r="N9" s="1"/>
      <c r="O9" s="5" t="s">
        <v>656</v>
      </c>
      <c r="P9" s="4" t="s">
        <v>657</v>
      </c>
    </row>
    <row r="10" spans="1:16" ht="15.5" x14ac:dyDescent="0.35">
      <c r="A10" s="4" t="s">
        <v>10</v>
      </c>
      <c r="B10" s="4" t="s">
        <v>11</v>
      </c>
      <c r="C10" s="5" t="s">
        <v>577</v>
      </c>
      <c r="D10" s="5" t="s">
        <v>578</v>
      </c>
      <c r="E10" s="5" t="s">
        <v>579</v>
      </c>
      <c r="F10" s="1"/>
      <c r="G10" s="5" t="s">
        <v>580</v>
      </c>
      <c r="H10" s="4" t="s">
        <v>581</v>
      </c>
      <c r="I10" s="4" t="s">
        <v>10</v>
      </c>
      <c r="J10" s="4" t="s">
        <v>59</v>
      </c>
      <c r="K10" s="5" t="s">
        <v>658</v>
      </c>
      <c r="L10" s="5" t="s">
        <v>123</v>
      </c>
      <c r="M10" s="5" t="s">
        <v>659</v>
      </c>
      <c r="N10" s="1"/>
      <c r="O10" s="5" t="s">
        <v>660</v>
      </c>
      <c r="P10" s="4" t="s">
        <v>661</v>
      </c>
    </row>
    <row r="11" spans="1:16" ht="15.5" x14ac:dyDescent="0.35">
      <c r="A11" s="4" t="s">
        <v>15</v>
      </c>
      <c r="B11" s="4" t="s">
        <v>11</v>
      </c>
      <c r="C11" s="5" t="s">
        <v>582</v>
      </c>
      <c r="D11" s="5" t="s">
        <v>107</v>
      </c>
      <c r="E11" s="5" t="s">
        <v>583</v>
      </c>
      <c r="F11" s="1"/>
      <c r="G11" s="5" t="s">
        <v>584</v>
      </c>
      <c r="H11" s="4" t="s">
        <v>585</v>
      </c>
      <c r="I11" s="4" t="s">
        <v>15</v>
      </c>
      <c r="J11" s="4" t="s">
        <v>59</v>
      </c>
      <c r="K11" s="5" t="s">
        <v>653</v>
      </c>
      <c r="L11" s="5" t="s">
        <v>594</v>
      </c>
      <c r="M11" s="5" t="s">
        <v>662</v>
      </c>
      <c r="N11" s="1"/>
      <c r="O11" s="5" t="s">
        <v>267</v>
      </c>
      <c r="P11" s="4" t="s">
        <v>663</v>
      </c>
    </row>
    <row r="12" spans="1:16" ht="15.5" x14ac:dyDescent="0.35">
      <c r="A12" s="4" t="s">
        <v>16</v>
      </c>
      <c r="B12" s="4" t="s">
        <v>11</v>
      </c>
      <c r="C12" s="5" t="s">
        <v>586</v>
      </c>
      <c r="D12" s="5" t="s">
        <v>587</v>
      </c>
      <c r="E12" s="6">
        <v>2482</v>
      </c>
      <c r="F12" s="4" t="s">
        <v>19</v>
      </c>
      <c r="G12" s="5" t="s">
        <v>433</v>
      </c>
      <c r="H12" s="4" t="s">
        <v>588</v>
      </c>
      <c r="I12" s="4" t="s">
        <v>16</v>
      </c>
      <c r="J12" s="4" t="s">
        <v>59</v>
      </c>
      <c r="K12" s="5" t="s">
        <v>664</v>
      </c>
      <c r="L12" s="5" t="s">
        <v>665</v>
      </c>
      <c r="M12" s="6">
        <v>2709</v>
      </c>
      <c r="N12" s="4" t="s">
        <v>32</v>
      </c>
      <c r="O12" s="5" t="s">
        <v>247</v>
      </c>
      <c r="P12" s="4" t="s">
        <v>666</v>
      </c>
    </row>
    <row r="13" spans="1:16" ht="15.5" x14ac:dyDescent="0.35">
      <c r="A13" s="4" t="s">
        <v>98</v>
      </c>
      <c r="B13" s="4" t="s">
        <v>11</v>
      </c>
      <c r="C13" s="5" t="s">
        <v>589</v>
      </c>
      <c r="D13" s="5" t="s">
        <v>590</v>
      </c>
      <c r="E13" s="5" t="s">
        <v>591</v>
      </c>
      <c r="F13" s="1"/>
      <c r="G13" s="5" t="s">
        <v>592</v>
      </c>
      <c r="H13" s="4" t="s">
        <v>593</v>
      </c>
      <c r="I13" s="4" t="s">
        <v>98</v>
      </c>
      <c r="J13" s="4" t="s">
        <v>59</v>
      </c>
      <c r="K13" s="5" t="s">
        <v>189</v>
      </c>
      <c r="L13" s="5" t="s">
        <v>238</v>
      </c>
      <c r="M13" s="6">
        <v>2582</v>
      </c>
      <c r="N13" s="4" t="s">
        <v>32</v>
      </c>
      <c r="O13" s="5" t="s">
        <v>463</v>
      </c>
      <c r="P13" s="4" t="s">
        <v>667</v>
      </c>
    </row>
    <row r="14" spans="1:16" ht="15.5" x14ac:dyDescent="0.35">
      <c r="A14" s="4" t="s">
        <v>34</v>
      </c>
      <c r="B14" s="4" t="s">
        <v>11</v>
      </c>
      <c r="C14" s="5" t="s">
        <v>594</v>
      </c>
      <c r="D14" s="5" t="s">
        <v>595</v>
      </c>
      <c r="E14" s="6">
        <v>1245</v>
      </c>
      <c r="F14" s="1"/>
      <c r="G14" s="5" t="s">
        <v>362</v>
      </c>
      <c r="H14" s="4" t="s">
        <v>596</v>
      </c>
      <c r="I14" s="4" t="s">
        <v>34</v>
      </c>
      <c r="J14" s="4" t="s">
        <v>59</v>
      </c>
      <c r="K14" s="5" t="s">
        <v>668</v>
      </c>
      <c r="L14" s="5" t="s">
        <v>669</v>
      </c>
      <c r="M14" s="5" t="s">
        <v>670</v>
      </c>
      <c r="N14" s="1"/>
      <c r="O14" s="5" t="s">
        <v>153</v>
      </c>
      <c r="P14" s="4" t="s">
        <v>671</v>
      </c>
    </row>
    <row r="15" spans="1:16" ht="15.5" x14ac:dyDescent="0.35">
      <c r="A15" s="4" t="s">
        <v>98</v>
      </c>
      <c r="B15" s="4" t="s">
        <v>10</v>
      </c>
      <c r="C15" s="5" t="s">
        <v>263</v>
      </c>
      <c r="D15" s="5" t="s">
        <v>597</v>
      </c>
      <c r="E15" s="5" t="s">
        <v>598</v>
      </c>
      <c r="F15" s="1"/>
      <c r="G15" s="5" t="s">
        <v>599</v>
      </c>
      <c r="H15" s="4" t="s">
        <v>600</v>
      </c>
      <c r="I15" s="4" t="s">
        <v>98</v>
      </c>
      <c r="J15" s="4" t="s">
        <v>10</v>
      </c>
      <c r="K15" s="5" t="s">
        <v>672</v>
      </c>
      <c r="L15" s="5" t="s">
        <v>673</v>
      </c>
      <c r="M15" s="5" t="s">
        <v>674</v>
      </c>
      <c r="N15" s="1"/>
      <c r="O15" s="5" t="s">
        <v>564</v>
      </c>
      <c r="P15" s="4" t="s">
        <v>675</v>
      </c>
    </row>
    <row r="16" spans="1:16" ht="15.5" x14ac:dyDescent="0.35">
      <c r="A16" s="4" t="s">
        <v>98</v>
      </c>
      <c r="B16" s="4" t="s">
        <v>15</v>
      </c>
      <c r="C16" s="5" t="s">
        <v>601</v>
      </c>
      <c r="D16" s="5" t="s">
        <v>602</v>
      </c>
      <c r="E16" s="6">
        <v>-1015</v>
      </c>
      <c r="F16" s="1"/>
      <c r="G16" s="5" t="s">
        <v>318</v>
      </c>
      <c r="H16" s="4" t="s">
        <v>603</v>
      </c>
      <c r="I16" s="4" t="s">
        <v>98</v>
      </c>
      <c r="J16" s="4" t="s">
        <v>15</v>
      </c>
      <c r="K16" s="5" t="s">
        <v>676</v>
      </c>
      <c r="L16" s="5" t="s">
        <v>677</v>
      </c>
      <c r="M16" s="6">
        <v>-1006</v>
      </c>
      <c r="N16" s="1"/>
      <c r="O16" s="5" t="s">
        <v>678</v>
      </c>
      <c r="P16" s="4" t="s">
        <v>679</v>
      </c>
    </row>
    <row r="17" spans="1:16" ht="15.5" x14ac:dyDescent="0.35">
      <c r="A17" s="4" t="s">
        <v>34</v>
      </c>
      <c r="B17" s="4" t="s">
        <v>15</v>
      </c>
      <c r="C17" s="5" t="s">
        <v>604</v>
      </c>
      <c r="D17" s="5" t="s">
        <v>605</v>
      </c>
      <c r="E17" s="5" t="s">
        <v>606</v>
      </c>
      <c r="F17" s="1"/>
      <c r="G17" s="5" t="s">
        <v>607</v>
      </c>
      <c r="H17" s="4" t="s">
        <v>608</v>
      </c>
      <c r="I17" s="4" t="s">
        <v>34</v>
      </c>
      <c r="J17" s="4" t="s">
        <v>15</v>
      </c>
      <c r="K17" s="5" t="s">
        <v>680</v>
      </c>
      <c r="L17" s="5" t="s">
        <v>681</v>
      </c>
      <c r="M17" s="5" t="s">
        <v>682</v>
      </c>
      <c r="N17" s="1"/>
      <c r="O17" s="5" t="s">
        <v>683</v>
      </c>
      <c r="P17" s="4" t="s">
        <v>684</v>
      </c>
    </row>
    <row r="18" spans="1:16" ht="15.5" x14ac:dyDescent="0.35">
      <c r="A18" s="4" t="s">
        <v>34</v>
      </c>
      <c r="B18" s="4" t="s">
        <v>16</v>
      </c>
      <c r="C18" s="5" t="s">
        <v>362</v>
      </c>
      <c r="D18" s="5" t="s">
        <v>609</v>
      </c>
      <c r="E18" s="6">
        <v>1307</v>
      </c>
      <c r="F18" s="1"/>
      <c r="G18" s="5" t="s">
        <v>610</v>
      </c>
      <c r="H18" s="4" t="s">
        <v>611</v>
      </c>
      <c r="I18" s="4" t="s">
        <v>34</v>
      </c>
      <c r="J18" s="4" t="s">
        <v>16</v>
      </c>
      <c r="K18" s="5" t="s">
        <v>362</v>
      </c>
      <c r="L18" s="5" t="s">
        <v>609</v>
      </c>
      <c r="M18" s="6">
        <v>1308</v>
      </c>
      <c r="N18" s="1"/>
      <c r="O18" s="5" t="s">
        <v>610</v>
      </c>
      <c r="P18" s="4" t="s">
        <v>611</v>
      </c>
    </row>
    <row r="19" spans="1:16" ht="15.5" x14ac:dyDescent="0.35">
      <c r="A19" s="4" t="s">
        <v>38</v>
      </c>
      <c r="B19" s="4" t="s">
        <v>39</v>
      </c>
      <c r="C19" s="5" t="s">
        <v>311</v>
      </c>
      <c r="D19" s="5" t="s">
        <v>612</v>
      </c>
      <c r="E19" s="5" t="s">
        <v>613</v>
      </c>
      <c r="F19" s="1"/>
      <c r="G19" s="5" t="s">
        <v>614</v>
      </c>
      <c r="H19" s="4" t="s">
        <v>615</v>
      </c>
      <c r="I19" s="4" t="s">
        <v>38</v>
      </c>
      <c r="J19" s="4" t="s">
        <v>72</v>
      </c>
      <c r="K19" s="5" t="s">
        <v>685</v>
      </c>
      <c r="L19" s="5" t="s">
        <v>105</v>
      </c>
      <c r="M19" s="5" t="s">
        <v>686</v>
      </c>
      <c r="N19" s="1"/>
      <c r="O19" s="5" t="s">
        <v>687</v>
      </c>
      <c r="P19" s="4" t="s">
        <v>688</v>
      </c>
    </row>
    <row r="20" spans="1:16" ht="15.5" x14ac:dyDescent="0.35">
      <c r="A20" s="4" t="s">
        <v>40</v>
      </c>
      <c r="B20" s="4" t="s">
        <v>41</v>
      </c>
      <c r="C20" s="5" t="s">
        <v>616</v>
      </c>
      <c r="D20" s="5" t="s">
        <v>617</v>
      </c>
      <c r="E20" s="5" t="s">
        <v>618</v>
      </c>
      <c r="F20" s="1"/>
      <c r="G20" s="5" t="s">
        <v>619</v>
      </c>
      <c r="H20" s="4" t="s">
        <v>620</v>
      </c>
      <c r="I20" s="4" t="s">
        <v>40</v>
      </c>
      <c r="J20" s="4" t="s">
        <v>74</v>
      </c>
      <c r="K20" s="5" t="s">
        <v>689</v>
      </c>
      <c r="L20" s="5" t="s">
        <v>690</v>
      </c>
      <c r="M20" s="5" t="s">
        <v>691</v>
      </c>
      <c r="N20" s="1"/>
      <c r="O20" s="5" t="s">
        <v>692</v>
      </c>
      <c r="P20" s="4" t="s">
        <v>693</v>
      </c>
    </row>
    <row r="21" spans="1:16" ht="15.5" x14ac:dyDescent="0.35">
      <c r="A21" s="4" t="s">
        <v>150</v>
      </c>
      <c r="B21" s="4" t="s">
        <v>43</v>
      </c>
      <c r="C21" s="5" t="s">
        <v>621</v>
      </c>
      <c r="D21" s="5" t="s">
        <v>622</v>
      </c>
      <c r="E21" s="5" t="s">
        <v>623</v>
      </c>
      <c r="F21" s="1"/>
      <c r="G21" s="5" t="s">
        <v>624</v>
      </c>
      <c r="H21" s="4" t="s">
        <v>625</v>
      </c>
      <c r="I21" s="4" t="s">
        <v>150</v>
      </c>
      <c r="J21" s="4" t="s">
        <v>75</v>
      </c>
      <c r="K21" s="5" t="s">
        <v>621</v>
      </c>
      <c r="L21" s="5" t="s">
        <v>694</v>
      </c>
      <c r="M21" s="5" t="s">
        <v>695</v>
      </c>
      <c r="N21" s="1"/>
      <c r="O21" s="5" t="s">
        <v>696</v>
      </c>
      <c r="P21" s="4" t="s">
        <v>697</v>
      </c>
    </row>
    <row r="22" spans="1:16" ht="15.5" x14ac:dyDescent="0.35">
      <c r="A22" s="4" t="s">
        <v>155</v>
      </c>
      <c r="B22" s="4" t="s">
        <v>44</v>
      </c>
      <c r="C22" s="5" t="s">
        <v>462</v>
      </c>
      <c r="D22" s="5" t="s">
        <v>626</v>
      </c>
      <c r="E22" s="6">
        <v>1158</v>
      </c>
      <c r="F22" s="1"/>
      <c r="G22" s="5" t="s">
        <v>627</v>
      </c>
      <c r="H22" s="4" t="s">
        <v>628</v>
      </c>
      <c r="I22" s="4" t="s">
        <v>155</v>
      </c>
      <c r="J22" s="4" t="s">
        <v>76</v>
      </c>
      <c r="K22" s="5" t="s">
        <v>698</v>
      </c>
      <c r="L22" s="5" t="s">
        <v>699</v>
      </c>
      <c r="M22" s="6">
        <v>1194</v>
      </c>
      <c r="N22" s="1"/>
      <c r="O22" s="5" t="s">
        <v>288</v>
      </c>
      <c r="P22" s="4" t="s">
        <v>700</v>
      </c>
    </row>
    <row r="23" spans="1:16" ht="15.5" x14ac:dyDescent="0.35">
      <c r="A23" s="4" t="s">
        <v>46</v>
      </c>
      <c r="B23" s="4" t="s">
        <v>47</v>
      </c>
      <c r="C23" s="5" t="s">
        <v>418</v>
      </c>
      <c r="D23" s="5" t="s">
        <v>622</v>
      </c>
      <c r="E23" s="5" t="s">
        <v>586</v>
      </c>
      <c r="F23" s="1"/>
      <c r="G23" s="5" t="s">
        <v>629</v>
      </c>
      <c r="H23" s="4" t="s">
        <v>630</v>
      </c>
      <c r="I23" s="4" t="s">
        <v>46</v>
      </c>
      <c r="J23" s="4" t="s">
        <v>78</v>
      </c>
      <c r="K23" s="5" t="s">
        <v>701</v>
      </c>
      <c r="L23" s="5" t="s">
        <v>288</v>
      </c>
      <c r="M23" s="6">
        <v>1712</v>
      </c>
      <c r="N23" s="1"/>
      <c r="O23" s="5" t="s">
        <v>92</v>
      </c>
      <c r="P23" s="4" t="s">
        <v>702</v>
      </c>
    </row>
    <row r="24" spans="1:16" ht="15.5" x14ac:dyDescent="0.35">
      <c r="A24" s="4" t="s">
        <v>48</v>
      </c>
      <c r="B24" s="4" t="s">
        <v>49</v>
      </c>
      <c r="C24" s="5" t="s">
        <v>631</v>
      </c>
      <c r="D24" s="5" t="s">
        <v>314</v>
      </c>
      <c r="E24" s="5" t="s">
        <v>632</v>
      </c>
      <c r="F24" s="1"/>
      <c r="G24" s="5" t="s">
        <v>633</v>
      </c>
      <c r="H24" s="4" t="s">
        <v>634</v>
      </c>
      <c r="I24" s="4" t="s">
        <v>48</v>
      </c>
      <c r="J24" s="4" t="s">
        <v>79</v>
      </c>
      <c r="K24" s="5" t="s">
        <v>703</v>
      </c>
      <c r="L24" s="5" t="s">
        <v>704</v>
      </c>
      <c r="M24" s="5" t="s">
        <v>374</v>
      </c>
      <c r="N24" s="1"/>
      <c r="O24" s="5" t="s">
        <v>375</v>
      </c>
      <c r="P24" s="4" t="s">
        <v>705</v>
      </c>
    </row>
    <row r="25" spans="1:16" ht="15.5" x14ac:dyDescent="0.35">
      <c r="A25" s="4" t="s">
        <v>167</v>
      </c>
      <c r="B25" s="4" t="s">
        <v>52</v>
      </c>
      <c r="C25" s="5" t="s">
        <v>635</v>
      </c>
      <c r="D25" s="5" t="s">
        <v>569</v>
      </c>
      <c r="E25" s="5" t="s">
        <v>636</v>
      </c>
      <c r="F25" s="1"/>
      <c r="G25" s="5" t="s">
        <v>637</v>
      </c>
      <c r="H25" s="4" t="s">
        <v>638</v>
      </c>
      <c r="I25" s="4" t="s">
        <v>167</v>
      </c>
      <c r="J25" s="4" t="s">
        <v>80</v>
      </c>
      <c r="K25" s="5" t="s">
        <v>706</v>
      </c>
      <c r="L25" s="5" t="s">
        <v>403</v>
      </c>
      <c r="M25" s="6">
        <v>-1056</v>
      </c>
      <c r="N25" s="1"/>
      <c r="O25" s="5" t="s">
        <v>707</v>
      </c>
      <c r="P25" s="4" t="s">
        <v>708</v>
      </c>
    </row>
    <row r="26" spans="1:16" ht="15.5" x14ac:dyDescent="0.35">
      <c r="A26" s="4" t="s">
        <v>172</v>
      </c>
      <c r="B26" s="4" t="s">
        <v>53</v>
      </c>
      <c r="C26" s="5" t="s">
        <v>639</v>
      </c>
      <c r="D26" s="5" t="s">
        <v>640</v>
      </c>
      <c r="E26" s="6">
        <v>1536</v>
      </c>
      <c r="F26" s="1"/>
      <c r="G26" s="5" t="s">
        <v>341</v>
      </c>
      <c r="H26" s="4" t="s">
        <v>641</v>
      </c>
      <c r="I26" s="4" t="s">
        <v>172</v>
      </c>
      <c r="J26" s="4" t="s">
        <v>81</v>
      </c>
      <c r="K26" s="5" t="s">
        <v>709</v>
      </c>
      <c r="L26" s="5" t="s">
        <v>710</v>
      </c>
      <c r="M26" s="5" t="s">
        <v>711</v>
      </c>
      <c r="N26" s="1"/>
      <c r="O26" s="5" t="s">
        <v>712</v>
      </c>
      <c r="P26" s="4" t="s">
        <v>713</v>
      </c>
    </row>
    <row r="27" spans="1:16" x14ac:dyDescent="0.35">
      <c r="A27" t="s">
        <v>85</v>
      </c>
      <c r="B27">
        <v>0</v>
      </c>
      <c r="J27" t="s">
        <v>85</v>
      </c>
      <c r="K27">
        <v>0</v>
      </c>
    </row>
    <row r="28" spans="1:16" x14ac:dyDescent="0.35">
      <c r="A28" t="s">
        <v>86</v>
      </c>
      <c r="B28">
        <v>1</v>
      </c>
      <c r="J28" t="s">
        <v>86</v>
      </c>
      <c r="K28">
        <v>1</v>
      </c>
    </row>
    <row r="29" spans="1:16" x14ac:dyDescent="0.35">
      <c r="A29" t="s">
        <v>87</v>
      </c>
      <c r="B29">
        <v>0</v>
      </c>
      <c r="J29" t="s">
        <v>87</v>
      </c>
      <c r="K29">
        <v>0</v>
      </c>
    </row>
    <row r="30" spans="1:16" x14ac:dyDescent="0.35">
      <c r="A30" t="s">
        <v>88</v>
      </c>
      <c r="B30">
        <v>0.31522837482222771</v>
      </c>
      <c r="J30" t="s">
        <v>88</v>
      </c>
      <c r="K30">
        <v>0.33724247369265759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F59C-BADC-4333-8D0A-8752875B8B27}">
  <dimension ref="A1:P30"/>
  <sheetViews>
    <sheetView topLeftCell="A15" workbookViewId="0">
      <selection activeCell="J27" sqref="J27:K30"/>
    </sheetView>
  </sheetViews>
  <sheetFormatPr baseColWidth="10" defaultColWidth="29.1796875" defaultRowHeight="14.5" x14ac:dyDescent="0.35"/>
  <cols>
    <col min="1" max="1" width="11" bestFit="1" customWidth="1"/>
    <col min="2" max="2" width="18.7265625" bestFit="1" customWidth="1"/>
    <col min="3" max="3" width="11.1796875" bestFit="1" customWidth="1"/>
    <col min="4" max="4" width="5.7265625" bestFit="1" customWidth="1"/>
    <col min="5" max="5" width="6.453125" bestFit="1" customWidth="1"/>
    <col min="6" max="6" width="3.36328125" bestFit="1" customWidth="1"/>
    <col min="7" max="7" width="5.7265625" bestFit="1" customWidth="1"/>
    <col min="8" max="8" width="13.1796875" bestFit="1" customWidth="1"/>
    <col min="9" max="9" width="11" bestFit="1" customWidth="1"/>
    <col min="10" max="10" width="18.453125" bestFit="1" customWidth="1"/>
    <col min="11" max="11" width="11.1796875" bestFit="1" customWidth="1"/>
    <col min="12" max="12" width="5.7265625" bestFit="1" customWidth="1"/>
    <col min="13" max="13" width="6.453125" bestFit="1" customWidth="1"/>
    <col min="14" max="14" width="4.08984375" bestFit="1" customWidth="1"/>
    <col min="15" max="15" width="5.7265625" bestFit="1" customWidth="1"/>
    <col min="16" max="16" width="13.1796875" bestFit="1" customWidth="1"/>
  </cols>
  <sheetData>
    <row r="1" spans="1:16" ht="15.5" x14ac:dyDescent="0.35">
      <c r="A1" s="56" t="s">
        <v>0</v>
      </c>
      <c r="B1" s="56"/>
      <c r="C1" s="56"/>
      <c r="D1" s="56"/>
      <c r="E1" s="56"/>
      <c r="F1" s="56"/>
      <c r="G1" s="56"/>
      <c r="H1" s="56"/>
      <c r="I1" s="56" t="s">
        <v>0</v>
      </c>
      <c r="J1" s="56"/>
      <c r="K1" s="56"/>
      <c r="L1" s="56"/>
      <c r="M1" s="56"/>
      <c r="N1" s="56"/>
      <c r="O1" s="56"/>
      <c r="P1" s="56"/>
    </row>
    <row r="2" spans="1:16" ht="15" x14ac:dyDescent="0.35">
      <c r="A2" s="1"/>
      <c r="B2" s="1"/>
      <c r="C2" s="57" t="s">
        <v>1</v>
      </c>
      <c r="D2" s="57"/>
      <c r="E2" s="57"/>
      <c r="F2" s="57"/>
      <c r="G2" s="57"/>
      <c r="H2" s="57"/>
      <c r="I2" s="1"/>
      <c r="J2" s="1"/>
      <c r="K2" s="57" t="s">
        <v>1</v>
      </c>
      <c r="L2" s="57"/>
      <c r="M2" s="57"/>
      <c r="N2" s="57"/>
      <c r="O2" s="57"/>
      <c r="P2" s="57"/>
    </row>
    <row r="3" spans="1:16" ht="15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x14ac:dyDescent="0.35">
      <c r="A4" s="4" t="s">
        <v>10</v>
      </c>
      <c r="B4" s="4" t="s">
        <v>11</v>
      </c>
      <c r="C4" s="5" t="s">
        <v>714</v>
      </c>
      <c r="D4" s="5" t="s">
        <v>715</v>
      </c>
      <c r="E4" s="6">
        <v>2805</v>
      </c>
      <c r="F4" s="4" t="s">
        <v>32</v>
      </c>
      <c r="G4" s="5" t="s">
        <v>45</v>
      </c>
      <c r="H4" s="4" t="s">
        <v>716</v>
      </c>
      <c r="I4" s="4" t="s">
        <v>10</v>
      </c>
      <c r="J4" s="4" t="s">
        <v>59</v>
      </c>
      <c r="K4" s="5" t="s">
        <v>788</v>
      </c>
      <c r="L4" s="5" t="s">
        <v>789</v>
      </c>
      <c r="M4" s="6">
        <v>3916</v>
      </c>
      <c r="N4" s="4" t="s">
        <v>13</v>
      </c>
      <c r="O4" s="5" t="s">
        <v>14</v>
      </c>
      <c r="P4" s="4" t="s">
        <v>790</v>
      </c>
    </row>
    <row r="5" spans="1:16" ht="15.5" x14ac:dyDescent="0.35">
      <c r="A5" s="4" t="s">
        <v>15</v>
      </c>
      <c r="B5" s="4" t="s">
        <v>11</v>
      </c>
      <c r="C5" s="5" t="s">
        <v>54</v>
      </c>
      <c r="D5" s="5" t="s">
        <v>432</v>
      </c>
      <c r="E5" s="6">
        <v>2650</v>
      </c>
      <c r="F5" s="4" t="s">
        <v>32</v>
      </c>
      <c r="G5" s="5" t="s">
        <v>717</v>
      </c>
      <c r="H5" s="4" t="s">
        <v>718</v>
      </c>
      <c r="I5" s="4" t="s">
        <v>15</v>
      </c>
      <c r="J5" s="4" t="s">
        <v>59</v>
      </c>
      <c r="K5" s="5" t="s">
        <v>27</v>
      </c>
      <c r="L5" s="5" t="s">
        <v>113</v>
      </c>
      <c r="M5" s="5" t="s">
        <v>791</v>
      </c>
      <c r="N5" s="1"/>
      <c r="O5" s="5" t="s">
        <v>792</v>
      </c>
      <c r="P5" s="4" t="s">
        <v>793</v>
      </c>
    </row>
    <row r="6" spans="1:16" ht="15.5" x14ac:dyDescent="0.35">
      <c r="A6" s="4" t="s">
        <v>16</v>
      </c>
      <c r="B6" s="4" t="s">
        <v>11</v>
      </c>
      <c r="C6" s="5" t="s">
        <v>719</v>
      </c>
      <c r="D6" s="5" t="s">
        <v>432</v>
      </c>
      <c r="E6" s="6">
        <v>2363</v>
      </c>
      <c r="F6" s="4" t="s">
        <v>19</v>
      </c>
      <c r="G6" s="5" t="s">
        <v>720</v>
      </c>
      <c r="H6" s="4" t="s">
        <v>721</v>
      </c>
      <c r="I6" s="4" t="s">
        <v>16</v>
      </c>
      <c r="J6" s="4" t="s">
        <v>59</v>
      </c>
      <c r="K6" s="5" t="s">
        <v>794</v>
      </c>
      <c r="L6" s="5" t="s">
        <v>577</v>
      </c>
      <c r="M6" s="6">
        <v>1961</v>
      </c>
      <c r="N6" s="4" t="s">
        <v>19</v>
      </c>
      <c r="O6" s="5" t="s">
        <v>462</v>
      </c>
      <c r="P6" s="4" t="s">
        <v>795</v>
      </c>
    </row>
    <row r="7" spans="1:16" ht="15.5" x14ac:dyDescent="0.35">
      <c r="A7" s="4" t="s">
        <v>18</v>
      </c>
      <c r="B7" s="4" t="s">
        <v>11</v>
      </c>
      <c r="C7" s="5" t="s">
        <v>665</v>
      </c>
      <c r="D7" s="5" t="s">
        <v>722</v>
      </c>
      <c r="E7" s="6">
        <v>1900</v>
      </c>
      <c r="F7" s="1"/>
      <c r="G7" s="5" t="s">
        <v>723</v>
      </c>
      <c r="H7" s="4" t="s">
        <v>724</v>
      </c>
      <c r="I7" s="4" t="s">
        <v>18</v>
      </c>
      <c r="J7" s="4" t="s">
        <v>59</v>
      </c>
      <c r="K7" s="5" t="s">
        <v>796</v>
      </c>
      <c r="L7" s="5" t="s">
        <v>113</v>
      </c>
      <c r="M7" s="6">
        <v>-1281</v>
      </c>
      <c r="N7" s="1"/>
      <c r="O7" s="5" t="s">
        <v>719</v>
      </c>
      <c r="P7" s="4" t="s">
        <v>797</v>
      </c>
    </row>
    <row r="8" spans="1:16" ht="15.5" x14ac:dyDescent="0.35">
      <c r="A8" s="4" t="s">
        <v>23</v>
      </c>
      <c r="B8" s="4" t="s">
        <v>11</v>
      </c>
      <c r="C8" s="5" t="s">
        <v>720</v>
      </c>
      <c r="D8" s="5" t="s">
        <v>73</v>
      </c>
      <c r="E8" s="5" t="s">
        <v>725</v>
      </c>
      <c r="F8" s="1"/>
      <c r="G8" s="5" t="s">
        <v>726</v>
      </c>
      <c r="H8" s="4" t="s">
        <v>727</v>
      </c>
      <c r="I8" s="4" t="s">
        <v>23</v>
      </c>
      <c r="J8" s="4" t="s">
        <v>59</v>
      </c>
      <c r="K8" s="5" t="s">
        <v>515</v>
      </c>
      <c r="L8" s="5" t="s">
        <v>311</v>
      </c>
      <c r="M8" s="6">
        <v>-1010</v>
      </c>
      <c r="N8" s="1"/>
      <c r="O8" s="5" t="s">
        <v>798</v>
      </c>
      <c r="P8" s="4" t="s">
        <v>799</v>
      </c>
    </row>
    <row r="9" spans="1:16" ht="15.5" x14ac:dyDescent="0.35">
      <c r="A9" s="4" t="s">
        <v>26</v>
      </c>
      <c r="B9" s="4" t="s">
        <v>11</v>
      </c>
      <c r="C9" s="5" t="s">
        <v>330</v>
      </c>
      <c r="D9" s="5" t="s">
        <v>567</v>
      </c>
      <c r="E9" s="5" t="s">
        <v>728</v>
      </c>
      <c r="F9" s="1"/>
      <c r="G9" s="5" t="s">
        <v>729</v>
      </c>
      <c r="H9" s="4" t="s">
        <v>730</v>
      </c>
      <c r="I9" s="4" t="s">
        <v>26</v>
      </c>
      <c r="J9" s="4" t="s">
        <v>59</v>
      </c>
      <c r="K9" s="5" t="s">
        <v>482</v>
      </c>
      <c r="L9" s="5" t="s">
        <v>113</v>
      </c>
      <c r="M9" s="6">
        <v>1768</v>
      </c>
      <c r="N9" s="1"/>
      <c r="O9" s="5" t="s">
        <v>330</v>
      </c>
      <c r="P9" s="4" t="s">
        <v>800</v>
      </c>
    </row>
    <row r="10" spans="1:16" ht="15.5" x14ac:dyDescent="0.35">
      <c r="A10" s="4" t="s">
        <v>10</v>
      </c>
      <c r="B10" s="4" t="s">
        <v>11</v>
      </c>
      <c r="C10" s="5" t="s">
        <v>731</v>
      </c>
      <c r="D10" s="5" t="s">
        <v>732</v>
      </c>
      <c r="E10" s="6">
        <v>1112</v>
      </c>
      <c r="F10" s="1"/>
      <c r="G10" s="5" t="s">
        <v>364</v>
      </c>
      <c r="H10" s="4" t="s">
        <v>733</v>
      </c>
      <c r="I10" s="4" t="s">
        <v>10</v>
      </c>
      <c r="J10" s="4" t="s">
        <v>59</v>
      </c>
      <c r="K10" s="5" t="s">
        <v>498</v>
      </c>
      <c r="L10" s="5" t="s">
        <v>243</v>
      </c>
      <c r="M10" s="6">
        <v>1655</v>
      </c>
      <c r="N10" s="1"/>
      <c r="O10" s="5" t="s">
        <v>562</v>
      </c>
      <c r="P10" s="4" t="s">
        <v>801</v>
      </c>
    </row>
    <row r="11" spans="1:16" ht="15.5" x14ac:dyDescent="0.35">
      <c r="A11" s="4" t="s">
        <v>15</v>
      </c>
      <c r="B11" s="4" t="s">
        <v>11</v>
      </c>
      <c r="C11" s="5" t="s">
        <v>734</v>
      </c>
      <c r="D11" s="5" t="s">
        <v>304</v>
      </c>
      <c r="E11" s="6">
        <v>1284</v>
      </c>
      <c r="F11" s="1"/>
      <c r="G11" s="5" t="s">
        <v>735</v>
      </c>
      <c r="H11" s="4" t="s">
        <v>736</v>
      </c>
      <c r="I11" s="4" t="s">
        <v>15</v>
      </c>
      <c r="J11" s="4" t="s">
        <v>59</v>
      </c>
      <c r="K11" s="5" t="s">
        <v>418</v>
      </c>
      <c r="L11" s="5" t="s">
        <v>802</v>
      </c>
      <c r="M11" s="5" t="s">
        <v>765</v>
      </c>
      <c r="N11" s="1"/>
      <c r="O11" s="5" t="s">
        <v>803</v>
      </c>
      <c r="P11" s="4" t="s">
        <v>804</v>
      </c>
    </row>
    <row r="12" spans="1:16" ht="15.5" x14ac:dyDescent="0.35">
      <c r="A12" s="4" t="s">
        <v>16</v>
      </c>
      <c r="B12" s="4" t="s">
        <v>11</v>
      </c>
      <c r="C12" s="5" t="s">
        <v>269</v>
      </c>
      <c r="D12" s="5" t="s">
        <v>737</v>
      </c>
      <c r="E12" s="5" t="s">
        <v>738</v>
      </c>
      <c r="F12" s="1"/>
      <c r="G12" s="5" t="s">
        <v>495</v>
      </c>
      <c r="H12" s="4" t="s">
        <v>739</v>
      </c>
      <c r="I12" s="4" t="s">
        <v>16</v>
      </c>
      <c r="J12" s="4" t="s">
        <v>59</v>
      </c>
      <c r="K12" s="5" t="s">
        <v>805</v>
      </c>
      <c r="L12" s="5" t="s">
        <v>105</v>
      </c>
      <c r="M12" s="6">
        <v>1435</v>
      </c>
      <c r="N12" s="1"/>
      <c r="O12" s="5" t="s">
        <v>806</v>
      </c>
      <c r="P12" s="4" t="s">
        <v>807</v>
      </c>
    </row>
    <row r="13" spans="1:16" ht="15.5" x14ac:dyDescent="0.35">
      <c r="A13" s="4" t="s">
        <v>98</v>
      </c>
      <c r="B13" s="4" t="s">
        <v>11</v>
      </c>
      <c r="C13" s="5" t="s">
        <v>740</v>
      </c>
      <c r="D13" s="5" t="s">
        <v>741</v>
      </c>
      <c r="E13" s="5" t="s">
        <v>258</v>
      </c>
      <c r="F13" s="1"/>
      <c r="G13" s="5" t="s">
        <v>742</v>
      </c>
      <c r="H13" s="4" t="s">
        <v>743</v>
      </c>
      <c r="I13" s="4" t="s">
        <v>98</v>
      </c>
      <c r="J13" s="4" t="s">
        <v>59</v>
      </c>
      <c r="K13" s="5" t="s">
        <v>174</v>
      </c>
      <c r="L13" s="5" t="s">
        <v>472</v>
      </c>
      <c r="M13" s="5" t="s">
        <v>808</v>
      </c>
      <c r="N13" s="1"/>
      <c r="O13" s="5" t="s">
        <v>522</v>
      </c>
      <c r="P13" s="4" t="s">
        <v>809</v>
      </c>
    </row>
    <row r="14" spans="1:16" ht="15.5" x14ac:dyDescent="0.35">
      <c r="A14" s="4" t="s">
        <v>34</v>
      </c>
      <c r="B14" s="4" t="s">
        <v>11</v>
      </c>
      <c r="C14" s="5" t="s">
        <v>744</v>
      </c>
      <c r="D14" s="5" t="s">
        <v>745</v>
      </c>
      <c r="E14" s="5" t="s">
        <v>746</v>
      </c>
      <c r="F14" s="1"/>
      <c r="G14" s="5" t="s">
        <v>747</v>
      </c>
      <c r="H14" s="4" t="s">
        <v>748</v>
      </c>
      <c r="I14" s="4" t="s">
        <v>34</v>
      </c>
      <c r="J14" s="4" t="s">
        <v>59</v>
      </c>
      <c r="K14" s="5" t="s">
        <v>810</v>
      </c>
      <c r="L14" s="5" t="s">
        <v>170</v>
      </c>
      <c r="M14" s="5" t="s">
        <v>352</v>
      </c>
      <c r="N14" s="1"/>
      <c r="O14" s="5" t="s">
        <v>353</v>
      </c>
      <c r="P14" s="4" t="s">
        <v>811</v>
      </c>
    </row>
    <row r="15" spans="1:16" ht="15.5" x14ac:dyDescent="0.35">
      <c r="A15" s="4" t="s">
        <v>98</v>
      </c>
      <c r="B15" s="4" t="s">
        <v>10</v>
      </c>
      <c r="C15" s="5" t="s">
        <v>749</v>
      </c>
      <c r="D15" s="5" t="s">
        <v>274</v>
      </c>
      <c r="E15" s="5" t="s">
        <v>750</v>
      </c>
      <c r="F15" s="1"/>
      <c r="G15" s="5" t="s">
        <v>751</v>
      </c>
      <c r="H15" s="4" t="s">
        <v>752</v>
      </c>
      <c r="I15" s="4" t="s">
        <v>98</v>
      </c>
      <c r="J15" s="4" t="s">
        <v>10</v>
      </c>
      <c r="K15" s="5" t="s">
        <v>812</v>
      </c>
      <c r="L15" s="5" t="s">
        <v>813</v>
      </c>
      <c r="M15" s="5" t="s">
        <v>814</v>
      </c>
      <c r="N15" s="1"/>
      <c r="O15" s="5" t="s">
        <v>815</v>
      </c>
      <c r="P15" s="4" t="s">
        <v>816</v>
      </c>
    </row>
    <row r="16" spans="1:16" ht="15.5" x14ac:dyDescent="0.35">
      <c r="A16" s="4" t="s">
        <v>98</v>
      </c>
      <c r="B16" s="4" t="s">
        <v>15</v>
      </c>
      <c r="C16" s="5" t="s">
        <v>753</v>
      </c>
      <c r="D16" s="5" t="s">
        <v>669</v>
      </c>
      <c r="E16" s="5" t="s">
        <v>754</v>
      </c>
      <c r="F16" s="1"/>
      <c r="G16" s="5" t="s">
        <v>755</v>
      </c>
      <c r="H16" s="4" t="s">
        <v>756</v>
      </c>
      <c r="I16" s="4" t="s">
        <v>98</v>
      </c>
      <c r="J16" s="4" t="s">
        <v>15</v>
      </c>
      <c r="K16" s="5" t="s">
        <v>817</v>
      </c>
      <c r="L16" s="5" t="s">
        <v>818</v>
      </c>
      <c r="M16" s="5" t="s">
        <v>819</v>
      </c>
      <c r="N16" s="1"/>
      <c r="O16" s="5" t="s">
        <v>820</v>
      </c>
      <c r="P16" s="4" t="s">
        <v>821</v>
      </c>
    </row>
    <row r="17" spans="1:16" ht="15.5" x14ac:dyDescent="0.35">
      <c r="A17" s="4" t="s">
        <v>34</v>
      </c>
      <c r="B17" s="4" t="s">
        <v>15</v>
      </c>
      <c r="C17" s="5" t="s">
        <v>757</v>
      </c>
      <c r="D17" s="5" t="s">
        <v>622</v>
      </c>
      <c r="E17" s="5" t="s">
        <v>353</v>
      </c>
      <c r="F17" s="1"/>
      <c r="G17" s="5" t="s">
        <v>758</v>
      </c>
      <c r="H17" s="4" t="s">
        <v>759</v>
      </c>
      <c r="I17" s="4" t="s">
        <v>34</v>
      </c>
      <c r="J17" s="4" t="s">
        <v>15</v>
      </c>
      <c r="K17" s="5" t="s">
        <v>640</v>
      </c>
      <c r="L17" s="5" t="s">
        <v>610</v>
      </c>
      <c r="M17" s="5" t="s">
        <v>822</v>
      </c>
      <c r="N17" s="1"/>
      <c r="O17" s="5" t="s">
        <v>153</v>
      </c>
      <c r="P17" s="4" t="s">
        <v>823</v>
      </c>
    </row>
    <row r="18" spans="1:16" ht="15.5" x14ac:dyDescent="0.35">
      <c r="A18" s="4" t="s">
        <v>34</v>
      </c>
      <c r="B18" s="4" t="s">
        <v>16</v>
      </c>
      <c r="C18" s="5" t="s">
        <v>562</v>
      </c>
      <c r="D18" s="5" t="s">
        <v>760</v>
      </c>
      <c r="E18" s="5" t="s">
        <v>314</v>
      </c>
      <c r="F18" s="1"/>
      <c r="G18" s="5" t="s">
        <v>761</v>
      </c>
      <c r="H18" s="4" t="s">
        <v>762</v>
      </c>
      <c r="I18" s="4" t="s">
        <v>34</v>
      </c>
      <c r="J18" s="4" t="s">
        <v>16</v>
      </c>
      <c r="K18" s="5" t="s">
        <v>722</v>
      </c>
      <c r="L18" s="5" t="s">
        <v>824</v>
      </c>
      <c r="M18" s="5" t="s">
        <v>580</v>
      </c>
      <c r="N18" s="1"/>
      <c r="O18" s="5" t="s">
        <v>825</v>
      </c>
      <c r="P18" s="4" t="s">
        <v>826</v>
      </c>
    </row>
    <row r="19" spans="1:16" ht="15.5" x14ac:dyDescent="0.35">
      <c r="A19" s="4" t="s">
        <v>38</v>
      </c>
      <c r="B19" s="4" t="s">
        <v>39</v>
      </c>
      <c r="C19" s="5" t="s">
        <v>763</v>
      </c>
      <c r="D19" s="5" t="s">
        <v>242</v>
      </c>
      <c r="E19" s="5" t="s">
        <v>764</v>
      </c>
      <c r="F19" s="1"/>
      <c r="G19" s="5" t="s">
        <v>765</v>
      </c>
      <c r="H19" s="4" t="s">
        <v>766</v>
      </c>
      <c r="I19" s="4" t="s">
        <v>38</v>
      </c>
      <c r="J19" s="4" t="s">
        <v>72</v>
      </c>
      <c r="K19" s="5" t="s">
        <v>228</v>
      </c>
      <c r="L19" s="5" t="s">
        <v>715</v>
      </c>
      <c r="M19" s="5" t="s">
        <v>827</v>
      </c>
      <c r="N19" s="1"/>
      <c r="O19" s="5" t="s">
        <v>828</v>
      </c>
      <c r="P19" s="4" t="s">
        <v>829</v>
      </c>
    </row>
    <row r="20" spans="1:16" ht="15.5" x14ac:dyDescent="0.35">
      <c r="A20" s="4" t="s">
        <v>40</v>
      </c>
      <c r="B20" s="4" t="s">
        <v>41</v>
      </c>
      <c r="C20" s="5" t="s">
        <v>61</v>
      </c>
      <c r="D20" s="5" t="s">
        <v>28</v>
      </c>
      <c r="E20" s="5" t="s">
        <v>767</v>
      </c>
      <c r="F20" s="1"/>
      <c r="G20" s="5" t="s">
        <v>768</v>
      </c>
      <c r="H20" s="4" t="s">
        <v>769</v>
      </c>
      <c r="I20" s="4" t="s">
        <v>40</v>
      </c>
      <c r="J20" s="4" t="s">
        <v>74</v>
      </c>
      <c r="K20" s="5" t="s">
        <v>830</v>
      </c>
      <c r="L20" s="5" t="s">
        <v>463</v>
      </c>
      <c r="M20" s="5" t="s">
        <v>831</v>
      </c>
      <c r="N20" s="1"/>
      <c r="O20" s="5" t="s">
        <v>490</v>
      </c>
      <c r="P20" s="4" t="s">
        <v>832</v>
      </c>
    </row>
    <row r="21" spans="1:16" ht="15.5" x14ac:dyDescent="0.35">
      <c r="A21" s="4" t="s">
        <v>150</v>
      </c>
      <c r="B21" s="4" t="s">
        <v>43</v>
      </c>
      <c r="C21" s="5" t="s">
        <v>24</v>
      </c>
      <c r="D21" s="5" t="s">
        <v>468</v>
      </c>
      <c r="E21" s="5" t="s">
        <v>726</v>
      </c>
      <c r="F21" s="1"/>
      <c r="G21" s="5" t="s">
        <v>770</v>
      </c>
      <c r="H21" s="4" t="s">
        <v>771</v>
      </c>
      <c r="I21" s="4" t="s">
        <v>150</v>
      </c>
      <c r="J21" s="4" t="s">
        <v>75</v>
      </c>
      <c r="K21" s="5" t="s">
        <v>717</v>
      </c>
      <c r="L21" s="5" t="s">
        <v>210</v>
      </c>
      <c r="M21" s="5" t="s">
        <v>833</v>
      </c>
      <c r="N21" s="1"/>
      <c r="O21" s="5" t="s">
        <v>834</v>
      </c>
      <c r="P21" s="4" t="s">
        <v>835</v>
      </c>
    </row>
    <row r="22" spans="1:16" ht="15.5" x14ac:dyDescent="0.35">
      <c r="A22" s="4" t="s">
        <v>155</v>
      </c>
      <c r="B22" s="4" t="s">
        <v>44</v>
      </c>
      <c r="C22" s="5" t="s">
        <v>307</v>
      </c>
      <c r="D22" s="5" t="s">
        <v>27</v>
      </c>
      <c r="E22" s="5" t="s">
        <v>599</v>
      </c>
      <c r="F22" s="1"/>
      <c r="G22" s="5" t="s">
        <v>772</v>
      </c>
      <c r="H22" s="4" t="s">
        <v>773</v>
      </c>
      <c r="I22" s="4" t="s">
        <v>155</v>
      </c>
      <c r="J22" s="4" t="s">
        <v>76</v>
      </c>
      <c r="K22" s="5" t="s">
        <v>740</v>
      </c>
      <c r="L22" s="5" t="s">
        <v>836</v>
      </c>
      <c r="M22" s="5" t="s">
        <v>837</v>
      </c>
      <c r="N22" s="1"/>
      <c r="O22" s="5" t="s">
        <v>838</v>
      </c>
      <c r="P22" s="4" t="s">
        <v>839</v>
      </c>
    </row>
    <row r="23" spans="1:16" ht="15.5" x14ac:dyDescent="0.35">
      <c r="A23" s="4" t="s">
        <v>46</v>
      </c>
      <c r="B23" s="4" t="s">
        <v>47</v>
      </c>
      <c r="C23" s="5" t="s">
        <v>350</v>
      </c>
      <c r="D23" s="5" t="s">
        <v>774</v>
      </c>
      <c r="E23" s="5" t="s">
        <v>775</v>
      </c>
      <c r="F23" s="1"/>
      <c r="G23" s="5" t="s">
        <v>776</v>
      </c>
      <c r="H23" s="4" t="s">
        <v>777</v>
      </c>
      <c r="I23" s="4" t="s">
        <v>46</v>
      </c>
      <c r="J23" s="4" t="s">
        <v>78</v>
      </c>
      <c r="K23" s="5" t="s">
        <v>489</v>
      </c>
      <c r="L23" s="5" t="s">
        <v>840</v>
      </c>
      <c r="M23" s="5" t="s">
        <v>362</v>
      </c>
      <c r="N23" s="1"/>
      <c r="O23" s="5" t="s">
        <v>841</v>
      </c>
      <c r="P23" s="4" t="s">
        <v>842</v>
      </c>
    </row>
    <row r="24" spans="1:16" ht="15.5" x14ac:dyDescent="0.35">
      <c r="A24" s="4" t="s">
        <v>48</v>
      </c>
      <c r="B24" s="4" t="s">
        <v>49</v>
      </c>
      <c r="C24" s="5" t="s">
        <v>345</v>
      </c>
      <c r="D24" s="5" t="s">
        <v>732</v>
      </c>
      <c r="E24" s="5" t="s">
        <v>778</v>
      </c>
      <c r="F24" s="1"/>
      <c r="G24" s="5" t="s">
        <v>779</v>
      </c>
      <c r="H24" s="4" t="s">
        <v>780</v>
      </c>
      <c r="I24" s="4" t="s">
        <v>48</v>
      </c>
      <c r="J24" s="4" t="s">
        <v>79</v>
      </c>
      <c r="K24" s="5" t="s">
        <v>843</v>
      </c>
      <c r="L24" s="5" t="s">
        <v>472</v>
      </c>
      <c r="M24" s="5" t="s">
        <v>828</v>
      </c>
      <c r="N24" s="1"/>
      <c r="O24" s="5" t="s">
        <v>844</v>
      </c>
      <c r="P24" s="4" t="s">
        <v>845</v>
      </c>
    </row>
    <row r="25" spans="1:16" ht="15.5" x14ac:dyDescent="0.35">
      <c r="A25" s="4" t="s">
        <v>167</v>
      </c>
      <c r="B25" s="4" t="s">
        <v>52</v>
      </c>
      <c r="C25" s="5" t="s">
        <v>781</v>
      </c>
      <c r="D25" s="5" t="s">
        <v>745</v>
      </c>
      <c r="E25" s="6">
        <v>1078</v>
      </c>
      <c r="F25" s="1"/>
      <c r="G25" s="5" t="s">
        <v>406</v>
      </c>
      <c r="H25" s="4" t="s">
        <v>782</v>
      </c>
      <c r="I25" s="4" t="s">
        <v>167</v>
      </c>
      <c r="J25" s="4" t="s">
        <v>80</v>
      </c>
      <c r="K25" s="5" t="s">
        <v>535</v>
      </c>
      <c r="L25" s="5" t="s">
        <v>824</v>
      </c>
      <c r="M25" s="5" t="s">
        <v>846</v>
      </c>
      <c r="N25" s="1"/>
      <c r="O25" s="5" t="s">
        <v>847</v>
      </c>
      <c r="P25" s="4" t="s">
        <v>848</v>
      </c>
    </row>
    <row r="26" spans="1:16" ht="15.5" x14ac:dyDescent="0.35">
      <c r="A26" s="4" t="s">
        <v>172</v>
      </c>
      <c r="B26" s="4" t="s">
        <v>53</v>
      </c>
      <c r="C26" s="5" t="s">
        <v>783</v>
      </c>
      <c r="D26" s="5" t="s">
        <v>784</v>
      </c>
      <c r="E26" s="5" t="s">
        <v>785</v>
      </c>
      <c r="F26" s="1"/>
      <c r="G26" s="5" t="s">
        <v>786</v>
      </c>
      <c r="H26" s="4" t="s">
        <v>787</v>
      </c>
      <c r="I26" s="4" t="s">
        <v>172</v>
      </c>
      <c r="J26" s="4" t="s">
        <v>81</v>
      </c>
      <c r="K26" s="5" t="s">
        <v>478</v>
      </c>
      <c r="L26" s="5" t="s">
        <v>362</v>
      </c>
      <c r="M26" s="5" t="s">
        <v>849</v>
      </c>
      <c r="N26" s="1"/>
      <c r="O26" s="5" t="s">
        <v>850</v>
      </c>
      <c r="P26" s="4" t="s">
        <v>851</v>
      </c>
    </row>
    <row r="27" spans="1:16" x14ac:dyDescent="0.35">
      <c r="A27" t="s">
        <v>85</v>
      </c>
      <c r="B27">
        <v>0</v>
      </c>
      <c r="J27" t="s">
        <v>85</v>
      </c>
      <c r="K27">
        <v>0</v>
      </c>
    </row>
    <row r="28" spans="1:16" x14ac:dyDescent="0.35">
      <c r="A28" t="s">
        <v>86</v>
      </c>
      <c r="J28" t="s">
        <v>86</v>
      </c>
    </row>
    <row r="29" spans="1:16" x14ac:dyDescent="0.35">
      <c r="A29" t="s">
        <v>87</v>
      </c>
      <c r="B29">
        <v>0</v>
      </c>
      <c r="J29" t="s">
        <v>87</v>
      </c>
      <c r="K29">
        <v>0</v>
      </c>
    </row>
    <row r="30" spans="1:16" x14ac:dyDescent="0.35">
      <c r="A30" t="s">
        <v>88</v>
      </c>
      <c r="B30">
        <v>0.29811123337231132</v>
      </c>
      <c r="J30" t="s">
        <v>88</v>
      </c>
      <c r="K30">
        <v>0.22690213026062719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edited</vt:lpstr>
      <vt:lpstr>edited_short</vt:lpstr>
      <vt:lpstr>edited_gse</vt:lpstr>
      <vt:lpstr>original_apbi</vt:lpstr>
      <vt:lpstr>original_soci</vt:lpstr>
      <vt:lpstr>original_low</vt:lpstr>
      <vt:lpstr>original_midlow</vt:lpstr>
      <vt:lpstr>original_midhigh</vt:lpstr>
      <vt:lpstr>original_high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Ortiz</dc:creator>
  <cp:lastModifiedBy>Cristóbal Ignacio Ortiz Vilches</cp:lastModifiedBy>
  <dcterms:created xsi:type="dcterms:W3CDTF">2015-06-05T18:19:34Z</dcterms:created>
  <dcterms:modified xsi:type="dcterms:W3CDTF">2023-11-10T13:45:08Z</dcterms:modified>
</cp:coreProperties>
</file>